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 activeTab="6"/>
  </bookViews>
  <sheets>
    <sheet name="1" sheetId="1" r:id="rId1"/>
    <sheet name="2" sheetId="18" r:id="rId2"/>
    <sheet name="3" sheetId="2" r:id="rId3"/>
    <sheet name="4" sheetId="3" r:id="rId4"/>
    <sheet name="5" sheetId="4" r:id="rId5"/>
    <sheet name="6" sheetId="5" r:id="rId6"/>
    <sheet name="7" sheetId="20" r:id="rId7"/>
    <sheet name="25" sheetId="6" r:id="rId8"/>
    <sheet name="26" sheetId="19" r:id="rId9"/>
  </sheets>
  <externalReferences>
    <externalReference r:id="rId10"/>
  </externalReferences>
  <definedNames>
    <definedName name="_xlnm.Print_Titles" localSheetId="3">'4'!$4:$4</definedName>
    <definedName name="_xlnm.Print_Titles" localSheetId="5">'6'!$12:$12</definedName>
    <definedName name="_xlnm.Print_Area" localSheetId="5">'6'!$A$1:$J$195</definedName>
    <definedName name="_xlnm.Print_Area" localSheetId="6">'7'!$A$1:$D$196</definedName>
  </definedNames>
  <calcPr calcId="145621"/>
</workbook>
</file>

<file path=xl/calcChain.xml><?xml version="1.0" encoding="utf-8"?>
<calcChain xmlns="http://schemas.openxmlformats.org/spreadsheetml/2006/main">
  <c r="D106" i="20" l="1"/>
  <c r="C106" i="20"/>
  <c r="C23" i="1" l="1"/>
  <c r="C15" i="18"/>
  <c r="F14" i="20" l="1"/>
  <c r="E14" i="20"/>
  <c r="F52" i="20"/>
  <c r="E52" i="20"/>
  <c r="C52" i="20"/>
  <c r="C97" i="20"/>
  <c r="C83" i="20" s="1"/>
  <c r="C97" i="5"/>
  <c r="C83" i="5" s="1"/>
  <c r="C144" i="20"/>
  <c r="D98" i="20"/>
  <c r="D95" i="20"/>
  <c r="D90" i="20"/>
  <c r="D88" i="20"/>
  <c r="D84" i="20"/>
  <c r="C98" i="20"/>
  <c r="D85" i="20"/>
  <c r="D86" i="20"/>
  <c r="D87" i="20"/>
  <c r="D89" i="20"/>
  <c r="D91" i="20"/>
  <c r="D92" i="20"/>
  <c r="C99" i="20"/>
  <c r="C95" i="20"/>
  <c r="C90" i="20"/>
  <c r="C88" i="20"/>
  <c r="C84" i="20"/>
  <c r="C99" i="5"/>
  <c r="C90" i="5"/>
  <c r="C95" i="5"/>
  <c r="C98" i="5"/>
  <c r="C84" i="5"/>
  <c r="D83" i="20" l="1"/>
  <c r="B11" i="19" l="1"/>
  <c r="E7" i="19"/>
  <c r="D7" i="19"/>
  <c r="C7" i="19"/>
  <c r="B7" i="19"/>
  <c r="C31" i="18"/>
  <c r="C30" i="18"/>
  <c r="C29" i="18" s="1"/>
  <c r="C28" i="18" s="1"/>
  <c r="C27" i="18" s="1"/>
  <c r="J25" i="18"/>
  <c r="I25" i="18"/>
  <c r="H25" i="18"/>
  <c r="G25" i="18"/>
  <c r="F25" i="18"/>
  <c r="E25" i="18"/>
  <c r="D25" i="18"/>
  <c r="C25" i="18"/>
  <c r="J24" i="18"/>
  <c r="I24" i="18"/>
  <c r="H24" i="18"/>
  <c r="G24" i="18"/>
  <c r="F24" i="18"/>
  <c r="E24" i="18"/>
  <c r="D24" i="18"/>
  <c r="C24" i="18"/>
  <c r="J22" i="18"/>
  <c r="I22" i="18"/>
  <c r="H22" i="18"/>
  <c r="G22" i="18"/>
  <c r="F22" i="18"/>
  <c r="E22" i="18"/>
  <c r="D22" i="18"/>
  <c r="D21" i="18" s="1"/>
  <c r="C22" i="18"/>
  <c r="J21" i="18"/>
  <c r="I21" i="18"/>
  <c r="H21" i="18"/>
  <c r="G21" i="18"/>
  <c r="F21" i="18"/>
  <c r="E21" i="18"/>
  <c r="C21" i="18"/>
  <c r="J20" i="18"/>
  <c r="I20" i="18"/>
  <c r="H20" i="18"/>
  <c r="H17" i="18" s="1"/>
  <c r="H14" i="18" s="1"/>
  <c r="H13" i="18" s="1"/>
  <c r="G20" i="18"/>
  <c r="F20" i="18"/>
  <c r="F17" i="18" s="1"/>
  <c r="F14" i="18" s="1"/>
  <c r="F13" i="18" s="1"/>
  <c r="E20" i="18"/>
  <c r="D20" i="18"/>
  <c r="D17" i="18" s="1"/>
  <c r="D14" i="18" s="1"/>
  <c r="D13" i="18" s="1"/>
  <c r="C20" i="18"/>
  <c r="J18" i="18"/>
  <c r="J13" i="18" s="1"/>
  <c r="J7" i="18" s="1"/>
  <c r="J6" i="18" s="1"/>
  <c r="I18" i="18"/>
  <c r="H18" i="18"/>
  <c r="G18" i="18"/>
  <c r="F18" i="18"/>
  <c r="E18" i="18"/>
  <c r="D18" i="18"/>
  <c r="C18" i="18"/>
  <c r="I17" i="18"/>
  <c r="G17" i="18"/>
  <c r="E17" i="18"/>
  <c r="J16" i="18"/>
  <c r="C16" i="18"/>
  <c r="I15" i="18"/>
  <c r="H15" i="18"/>
  <c r="G15" i="18"/>
  <c r="F15" i="18"/>
  <c r="E15" i="18"/>
  <c r="D15" i="18"/>
  <c r="J14" i="18"/>
  <c r="I14" i="18"/>
  <c r="G14" i="18"/>
  <c r="E14" i="18"/>
  <c r="C14" i="18"/>
  <c r="I13" i="18"/>
  <c r="I12" i="18" s="1"/>
  <c r="G13" i="18"/>
  <c r="G12" i="18" s="1"/>
  <c r="E13" i="18"/>
  <c r="E12" i="18" s="1"/>
  <c r="C13" i="18"/>
  <c r="J11" i="18"/>
  <c r="I11" i="18"/>
  <c r="I10" i="18" s="1"/>
  <c r="G11" i="18"/>
  <c r="G10" i="18" s="1"/>
  <c r="G9" i="18" s="1"/>
  <c r="E11" i="18"/>
  <c r="E10" i="18" s="1"/>
  <c r="C11" i="18"/>
  <c r="J9" i="18"/>
  <c r="C9" i="18"/>
  <c r="J8" i="18"/>
  <c r="I8" i="18"/>
  <c r="H8" i="18"/>
  <c r="G8" i="18"/>
  <c r="F8" i="18"/>
  <c r="E8" i="18"/>
  <c r="D8" i="18"/>
  <c r="C8" i="18"/>
  <c r="I7" i="18"/>
  <c r="G7" i="18"/>
  <c r="E7" i="18"/>
  <c r="C7" i="18"/>
  <c r="I6" i="18"/>
  <c r="G6" i="18"/>
  <c r="E6" i="18"/>
  <c r="C6" i="18"/>
  <c r="E9" i="18" l="1"/>
  <c r="I9" i="18"/>
  <c r="D11" i="18"/>
  <c r="D10" i="18" s="1"/>
  <c r="D7" i="18"/>
  <c r="D6" i="18" s="1"/>
  <c r="D12" i="18"/>
  <c r="F11" i="18"/>
  <c r="F10" i="18" s="1"/>
  <c r="F7" i="18"/>
  <c r="F6" i="18" s="1"/>
  <c r="F12" i="18"/>
  <c r="H11" i="18"/>
  <c r="H10" i="18" s="1"/>
  <c r="H7" i="18"/>
  <c r="H6" i="18" s="1"/>
  <c r="H12" i="18"/>
  <c r="H9" i="18" l="1"/>
  <c r="D9" i="18"/>
  <c r="F9" i="18"/>
  <c r="D116" i="20" l="1"/>
  <c r="C116" i="20"/>
  <c r="C135" i="5" l="1"/>
  <c r="D24" i="20" l="1"/>
  <c r="C24" i="20"/>
  <c r="D203" i="20"/>
  <c r="D201" i="20"/>
  <c r="D199" i="20"/>
  <c r="D197" i="20"/>
  <c r="D195" i="20"/>
  <c r="D193" i="20"/>
  <c r="D192" i="20"/>
  <c r="D190" i="20"/>
  <c r="D188" i="20"/>
  <c r="D186" i="20"/>
  <c r="D184" i="20"/>
  <c r="D182" i="20"/>
  <c r="D180" i="20"/>
  <c r="D178" i="20"/>
  <c r="D162" i="20"/>
  <c r="D161" i="20" s="1"/>
  <c r="D159" i="20"/>
  <c r="D157" i="20"/>
  <c r="D155" i="20"/>
  <c r="D153" i="20"/>
  <c r="D151" i="20"/>
  <c r="D149" i="20"/>
  <c r="D147" i="20"/>
  <c r="D145" i="20"/>
  <c r="D136" i="20"/>
  <c r="D135" i="20" s="1"/>
  <c r="D133" i="20"/>
  <c r="D131" i="20"/>
  <c r="D129" i="20"/>
  <c r="D127" i="20"/>
  <c r="D126" i="20" s="1"/>
  <c r="D124" i="20"/>
  <c r="D123" i="20" s="1"/>
  <c r="D121" i="20"/>
  <c r="D119" i="20"/>
  <c r="D117" i="20"/>
  <c r="D115" i="20"/>
  <c r="D113" i="20"/>
  <c r="D110" i="20"/>
  <c r="D108" i="20"/>
  <c r="D105" i="20"/>
  <c r="D101" i="20"/>
  <c r="D100" i="20" s="1"/>
  <c r="D81" i="20"/>
  <c r="D80" i="20" s="1"/>
  <c r="D78" i="20"/>
  <c r="D76" i="20"/>
  <c r="D73" i="20"/>
  <c r="D72" i="20" s="1"/>
  <c r="D69" i="20"/>
  <c r="D68" i="20"/>
  <c r="D67" i="20" s="1"/>
  <c r="D52" i="20" s="1"/>
  <c r="D62" i="20"/>
  <c r="D61" i="20" s="1"/>
  <c r="D59" i="20"/>
  <c r="D57" i="20"/>
  <c r="D56" i="20"/>
  <c r="D54" i="20"/>
  <c r="D53" i="20" s="1"/>
  <c r="D49" i="20"/>
  <c r="D48" i="20" s="1"/>
  <c r="D46" i="20"/>
  <c r="D43" i="20"/>
  <c r="D42" i="20" s="1"/>
  <c r="D39" i="20"/>
  <c r="D38" i="20" s="1"/>
  <c r="D36" i="20"/>
  <c r="D34" i="20"/>
  <c r="D32" i="20"/>
  <c r="D28" i="20"/>
  <c r="D23" i="20"/>
  <c r="D22" i="20" s="1"/>
  <c r="D17" i="20"/>
  <c r="D16" i="20" s="1"/>
  <c r="C203" i="20"/>
  <c r="C201" i="20"/>
  <c r="C199" i="20"/>
  <c r="C197" i="20"/>
  <c r="C195" i="20"/>
  <c r="C193" i="20"/>
  <c r="C190" i="20"/>
  <c r="C188" i="20"/>
  <c r="C186" i="20"/>
  <c r="C184" i="20"/>
  <c r="C182" i="20"/>
  <c r="C180" i="20"/>
  <c r="C178" i="20"/>
  <c r="C162" i="20"/>
  <c r="C161" i="20" s="1"/>
  <c r="C159" i="20"/>
  <c r="C157" i="20"/>
  <c r="C155" i="20"/>
  <c r="C153" i="20"/>
  <c r="C151" i="20"/>
  <c r="C149" i="20"/>
  <c r="C147" i="20"/>
  <c r="C145" i="20"/>
  <c r="C136" i="20"/>
  <c r="C135" i="20" s="1"/>
  <c r="C133" i="20"/>
  <c r="C131" i="20"/>
  <c r="C129" i="20"/>
  <c r="C127" i="20"/>
  <c r="C126" i="20" s="1"/>
  <c r="C124" i="20"/>
  <c r="C123" i="20" s="1"/>
  <c r="C121" i="20"/>
  <c r="C119" i="20"/>
  <c r="C117" i="20"/>
  <c r="C115" i="20"/>
  <c r="C113" i="20"/>
  <c r="C110" i="20"/>
  <c r="C108" i="20"/>
  <c r="C105" i="20" s="1"/>
  <c r="C101" i="20"/>
  <c r="C100" i="20" s="1"/>
  <c r="C81" i="20"/>
  <c r="C80" i="20" s="1"/>
  <c r="C78" i="20"/>
  <c r="C76" i="20"/>
  <c r="C73" i="20"/>
  <c r="C69" i="20"/>
  <c r="C68" i="20"/>
  <c r="C67" i="20" s="1"/>
  <c r="C14" i="20" s="1"/>
  <c r="C62" i="20"/>
  <c r="C61" i="20" s="1"/>
  <c r="C59" i="20"/>
  <c r="C56" i="20" s="1"/>
  <c r="C57" i="20"/>
  <c r="C54" i="20"/>
  <c r="C49" i="20"/>
  <c r="C48" i="20" s="1"/>
  <c r="C46" i="20"/>
  <c r="C43" i="20"/>
  <c r="C42" i="20" s="1"/>
  <c r="C39" i="20"/>
  <c r="C38" i="20" s="1"/>
  <c r="C36" i="20"/>
  <c r="C34" i="20"/>
  <c r="C32" i="20"/>
  <c r="C28" i="20"/>
  <c r="C23" i="20"/>
  <c r="C22" i="20" s="1"/>
  <c r="C17" i="20"/>
  <c r="C16" i="20" s="1"/>
  <c r="C115" i="5"/>
  <c r="C161" i="5"/>
  <c r="C112" i="20" l="1"/>
  <c r="C192" i="20"/>
  <c r="D27" i="20"/>
  <c r="D45" i="20"/>
  <c r="D75" i="20"/>
  <c r="D112" i="20"/>
  <c r="D144" i="20"/>
  <c r="D15" i="20"/>
  <c r="D71" i="20"/>
  <c r="C75" i="20"/>
  <c r="C72" i="20"/>
  <c r="C27" i="20"/>
  <c r="C45" i="20"/>
  <c r="C53" i="20"/>
  <c r="D104" i="20" l="1"/>
  <c r="D103" i="20" s="1"/>
  <c r="D14" i="20"/>
  <c r="C104" i="20"/>
  <c r="C103" i="20" s="1"/>
  <c r="C71" i="20"/>
  <c r="C15" i="20"/>
  <c r="D13" i="20" l="1"/>
  <c r="C13" i="20"/>
  <c r="C24" i="5" l="1"/>
  <c r="C23" i="5" s="1"/>
  <c r="C22" i="5" s="1"/>
  <c r="C7" i="6"/>
  <c r="B7" i="6"/>
  <c r="B11" i="6"/>
  <c r="B9" i="6"/>
  <c r="C22" i="1"/>
  <c r="C29" i="1"/>
  <c r="C28" i="1" s="1"/>
  <c r="C27" i="1" s="1"/>
  <c r="C26" i="1" s="1"/>
  <c r="C25" i="1" s="1"/>
  <c r="C20" i="1"/>
  <c r="C19" i="1"/>
  <c r="C16" i="1"/>
  <c r="C13" i="1" s="1"/>
  <c r="C14" i="1"/>
  <c r="C11" i="1"/>
  <c r="C9" i="1"/>
  <c r="C8" i="1" s="1"/>
  <c r="C18" i="1" l="1"/>
  <c r="C7" i="1" s="1"/>
  <c r="C6" i="1" s="1"/>
  <c r="F203" i="5" l="1"/>
  <c r="E203" i="5"/>
  <c r="D202" i="5"/>
  <c r="C202" i="5"/>
  <c r="E202" i="5" s="1"/>
  <c r="F201" i="5"/>
  <c r="E201" i="5"/>
  <c r="D200" i="5"/>
  <c r="C200" i="5"/>
  <c r="E200" i="5" s="1"/>
  <c r="F199" i="5"/>
  <c r="E199" i="5"/>
  <c r="D198" i="5"/>
  <c r="C198" i="5"/>
  <c r="E198" i="5" s="1"/>
  <c r="F197" i="5"/>
  <c r="E197" i="5"/>
  <c r="D196" i="5"/>
  <c r="C196" i="5"/>
  <c r="E196" i="5" s="1"/>
  <c r="F195" i="5"/>
  <c r="E195" i="5"/>
  <c r="D194" i="5"/>
  <c r="C194" i="5"/>
  <c r="F193" i="5"/>
  <c r="E193" i="5"/>
  <c r="D192" i="5"/>
  <c r="C192" i="5"/>
  <c r="E192" i="5" s="1"/>
  <c r="C189" i="5"/>
  <c r="F188" i="5"/>
  <c r="E188" i="5"/>
  <c r="D187" i="5"/>
  <c r="C187" i="5"/>
  <c r="E187" i="5" s="1"/>
  <c r="F186" i="5"/>
  <c r="E186" i="5"/>
  <c r="D185" i="5"/>
  <c r="C185" i="5"/>
  <c r="F184" i="5"/>
  <c r="E184" i="5"/>
  <c r="D183" i="5"/>
  <c r="C183" i="5"/>
  <c r="E183" i="5" s="1"/>
  <c r="F182" i="5"/>
  <c r="E182" i="5"/>
  <c r="D181" i="5"/>
  <c r="C181" i="5"/>
  <c r="F180" i="5"/>
  <c r="E180" i="5"/>
  <c r="D179" i="5"/>
  <c r="C179" i="5"/>
  <c r="E179" i="5" s="1"/>
  <c r="F178" i="5"/>
  <c r="E178" i="5"/>
  <c r="D177" i="5"/>
  <c r="C177" i="5"/>
  <c r="F176" i="5"/>
  <c r="E176" i="5"/>
  <c r="D175" i="5"/>
  <c r="E175" i="5"/>
  <c r="F172" i="5"/>
  <c r="E172" i="5"/>
  <c r="F162" i="5"/>
  <c r="E162" i="5"/>
  <c r="F171" i="5"/>
  <c r="E171" i="5"/>
  <c r="F170" i="5"/>
  <c r="F169" i="5"/>
  <c r="F168" i="5"/>
  <c r="E168" i="5"/>
  <c r="F167" i="5"/>
  <c r="E167" i="5"/>
  <c r="F166" i="5"/>
  <c r="E166" i="5"/>
  <c r="F164" i="5"/>
  <c r="E164" i="5"/>
  <c r="F163" i="5"/>
  <c r="E163" i="5"/>
  <c r="D161" i="5"/>
  <c r="E161" i="5"/>
  <c r="F159" i="5"/>
  <c r="E159" i="5"/>
  <c r="D158" i="5"/>
  <c r="C158" i="5"/>
  <c r="F157" i="5"/>
  <c r="E157" i="5"/>
  <c r="D156" i="5"/>
  <c r="C156" i="5"/>
  <c r="E156" i="5" s="1"/>
  <c r="F155" i="5"/>
  <c r="E155" i="5"/>
  <c r="D154" i="5"/>
  <c r="C154" i="5"/>
  <c r="F153" i="5"/>
  <c r="E153" i="5"/>
  <c r="D152" i="5"/>
  <c r="C152" i="5"/>
  <c r="E152" i="5" s="1"/>
  <c r="F151" i="5"/>
  <c r="E151" i="5"/>
  <c r="D150" i="5"/>
  <c r="C150" i="5"/>
  <c r="F149" i="5"/>
  <c r="E149" i="5"/>
  <c r="D148" i="5"/>
  <c r="C148" i="5"/>
  <c r="E148" i="5" s="1"/>
  <c r="F147" i="5"/>
  <c r="E147" i="5"/>
  <c r="D146" i="5"/>
  <c r="C146" i="5"/>
  <c r="F145" i="5"/>
  <c r="E145" i="5"/>
  <c r="D144" i="5"/>
  <c r="C144" i="5"/>
  <c r="F142" i="5"/>
  <c r="E142" i="5"/>
  <c r="F141" i="5"/>
  <c r="E141" i="5"/>
  <c r="F140" i="5"/>
  <c r="E140" i="5"/>
  <c r="F139" i="5"/>
  <c r="E139" i="5"/>
  <c r="F138" i="5"/>
  <c r="E138" i="5"/>
  <c r="F137" i="5"/>
  <c r="E137" i="5"/>
  <c r="F136" i="5"/>
  <c r="E136" i="5"/>
  <c r="D135" i="5"/>
  <c r="D134" i="5" s="1"/>
  <c r="C134" i="5"/>
  <c r="D132" i="5"/>
  <c r="C132" i="5"/>
  <c r="F131" i="5"/>
  <c r="E131" i="5"/>
  <c r="D130" i="5"/>
  <c r="C130" i="5"/>
  <c r="F129" i="5"/>
  <c r="E129" i="5"/>
  <c r="D128" i="5"/>
  <c r="C128" i="5"/>
  <c r="E128" i="5" s="1"/>
  <c r="F127" i="5"/>
  <c r="E127" i="5"/>
  <c r="D126" i="5"/>
  <c r="D125" i="5" s="1"/>
  <c r="C126" i="5"/>
  <c r="C125" i="5" s="1"/>
  <c r="F124" i="5"/>
  <c r="E124" i="5"/>
  <c r="D123" i="5"/>
  <c r="C123" i="5"/>
  <c r="E123" i="5" s="1"/>
  <c r="F121" i="5"/>
  <c r="E121" i="5"/>
  <c r="D120" i="5"/>
  <c r="C120" i="5"/>
  <c r="F119" i="5"/>
  <c r="E119" i="5"/>
  <c r="D118" i="5"/>
  <c r="C118" i="5"/>
  <c r="F117" i="5"/>
  <c r="E117" i="5"/>
  <c r="D116" i="5"/>
  <c r="C116" i="5"/>
  <c r="F115" i="5"/>
  <c r="E115" i="5"/>
  <c r="D114" i="5"/>
  <c r="C114" i="5"/>
  <c r="F113" i="5"/>
  <c r="E113" i="5"/>
  <c r="D112" i="5"/>
  <c r="C112" i="5"/>
  <c r="F110" i="5"/>
  <c r="E110" i="5"/>
  <c r="D109" i="5"/>
  <c r="C109" i="5"/>
  <c r="E109" i="5" s="1"/>
  <c r="F108" i="5"/>
  <c r="E108" i="5"/>
  <c r="D107" i="5"/>
  <c r="C107" i="5"/>
  <c r="L106" i="5"/>
  <c r="F106" i="5"/>
  <c r="D105" i="5"/>
  <c r="I103" i="5"/>
  <c r="H103" i="5"/>
  <c r="G103" i="5"/>
  <c r="F101" i="5"/>
  <c r="E101" i="5"/>
  <c r="D100" i="5"/>
  <c r="C100" i="5"/>
  <c r="D97" i="5"/>
  <c r="D89" i="5"/>
  <c r="D84" i="5"/>
  <c r="F82" i="5"/>
  <c r="E82" i="5"/>
  <c r="D81" i="5"/>
  <c r="C81" i="5"/>
  <c r="E81" i="5" s="1"/>
  <c r="D78" i="5"/>
  <c r="C78" i="5"/>
  <c r="F77" i="5"/>
  <c r="E77" i="5"/>
  <c r="D76" i="5"/>
  <c r="C76" i="5"/>
  <c r="E76" i="5" s="1"/>
  <c r="F74" i="5"/>
  <c r="E74" i="5"/>
  <c r="D73" i="5"/>
  <c r="D72" i="5" s="1"/>
  <c r="C73" i="5"/>
  <c r="C72" i="5" s="1"/>
  <c r="F70" i="5"/>
  <c r="E70" i="5"/>
  <c r="D69" i="5"/>
  <c r="C69" i="5"/>
  <c r="D68" i="5"/>
  <c r="C68" i="5"/>
  <c r="E68" i="5" s="1"/>
  <c r="F63" i="5"/>
  <c r="D62" i="5"/>
  <c r="D61" i="5" s="1"/>
  <c r="C62" i="5"/>
  <c r="C61" i="5" s="1"/>
  <c r="F60" i="5"/>
  <c r="E60" i="5"/>
  <c r="D59" i="5"/>
  <c r="C59" i="5"/>
  <c r="D57" i="5"/>
  <c r="C57" i="5"/>
  <c r="F55" i="5"/>
  <c r="E55" i="5"/>
  <c r="D54" i="5"/>
  <c r="C54" i="5"/>
  <c r="F51" i="5"/>
  <c r="E51" i="5"/>
  <c r="F50" i="5"/>
  <c r="E50" i="5"/>
  <c r="D49" i="5"/>
  <c r="C49" i="5"/>
  <c r="F47" i="5"/>
  <c r="E47" i="5"/>
  <c r="D46" i="5"/>
  <c r="C46" i="5"/>
  <c r="F44" i="5"/>
  <c r="E44" i="5"/>
  <c r="D43" i="5"/>
  <c r="D42" i="5" s="1"/>
  <c r="C43" i="5"/>
  <c r="E43" i="5" s="1"/>
  <c r="F41" i="5"/>
  <c r="E41" i="5"/>
  <c r="D40" i="5"/>
  <c r="F40" i="5" s="1"/>
  <c r="E40" i="5"/>
  <c r="D39" i="5"/>
  <c r="C39" i="5"/>
  <c r="C38" i="5" s="1"/>
  <c r="C36" i="5"/>
  <c r="F35" i="5"/>
  <c r="D34" i="5"/>
  <c r="C34" i="5"/>
  <c r="E34" i="5" s="1"/>
  <c r="D33" i="5"/>
  <c r="D32" i="5" s="1"/>
  <c r="C32" i="5"/>
  <c r="F31" i="5"/>
  <c r="E31" i="5"/>
  <c r="F30" i="5"/>
  <c r="E30" i="5"/>
  <c r="F29" i="5"/>
  <c r="E29" i="5"/>
  <c r="D28" i="5"/>
  <c r="C28" i="5"/>
  <c r="D26" i="5"/>
  <c r="D23" i="5" s="1"/>
  <c r="D22" i="5" s="1"/>
  <c r="F21" i="5"/>
  <c r="E21" i="5"/>
  <c r="F20" i="5"/>
  <c r="E20" i="5"/>
  <c r="F19" i="5"/>
  <c r="E19" i="5"/>
  <c r="F18" i="5"/>
  <c r="E18" i="5"/>
  <c r="D17" i="5"/>
  <c r="D16" i="5" s="1"/>
  <c r="C17" i="5"/>
  <c r="C16" i="5" s="1"/>
  <c r="C88" i="5" l="1"/>
  <c r="E144" i="5"/>
  <c r="C67" i="5"/>
  <c r="E67" i="5" s="1"/>
  <c r="C80" i="5"/>
  <c r="E80" i="5" s="1"/>
  <c r="C160" i="5"/>
  <c r="E160" i="5" s="1"/>
  <c r="C122" i="5"/>
  <c r="D56" i="5"/>
  <c r="C191" i="5"/>
  <c r="E191" i="5" s="1"/>
  <c r="D75" i="5"/>
  <c r="D71" i="5" s="1"/>
  <c r="F150" i="5"/>
  <c r="F194" i="5"/>
  <c r="F198" i="5"/>
  <c r="F202" i="5"/>
  <c r="F68" i="5"/>
  <c r="E59" i="5"/>
  <c r="C56" i="5"/>
  <c r="F46" i="5"/>
  <c r="E49" i="5"/>
  <c r="C48" i="5"/>
  <c r="E48" i="5" s="1"/>
  <c r="F49" i="5"/>
  <c r="D53" i="5"/>
  <c r="F130" i="5"/>
  <c r="F175" i="5"/>
  <c r="F158" i="5"/>
  <c r="C27" i="5"/>
  <c r="E27" i="5" s="1"/>
  <c r="F32" i="5"/>
  <c r="D27" i="5"/>
  <c r="F39" i="5"/>
  <c r="F100" i="5"/>
  <c r="F109" i="5"/>
  <c r="F161" i="5"/>
  <c r="F179" i="5"/>
  <c r="F183" i="5"/>
  <c r="F187" i="5"/>
  <c r="F34" i="5"/>
  <c r="F81" i="5"/>
  <c r="F123" i="5"/>
  <c r="F128" i="5"/>
  <c r="F148" i="5"/>
  <c r="F156" i="5"/>
  <c r="F16" i="5"/>
  <c r="F17" i="5"/>
  <c r="F28" i="5"/>
  <c r="C42" i="5"/>
  <c r="E42" i="5" s="1"/>
  <c r="F43" i="5"/>
  <c r="D48" i="5"/>
  <c r="F48" i="5" s="1"/>
  <c r="F54" i="5"/>
  <c r="F59" i="5"/>
  <c r="F62" i="5"/>
  <c r="D67" i="5"/>
  <c r="F67" i="5" s="1"/>
  <c r="F73" i="5"/>
  <c r="F76" i="5"/>
  <c r="C75" i="5"/>
  <c r="C71" i="5" s="1"/>
  <c r="D80" i="5"/>
  <c r="F80" i="5" s="1"/>
  <c r="D99" i="5"/>
  <c r="F99" i="5" s="1"/>
  <c r="C105" i="5"/>
  <c r="E106" i="5"/>
  <c r="K106" i="5"/>
  <c r="F107" i="5"/>
  <c r="F114" i="5"/>
  <c r="F118" i="5"/>
  <c r="D122" i="5"/>
  <c r="F122" i="5" s="1"/>
  <c r="F126" i="5"/>
  <c r="F146" i="5"/>
  <c r="F154" i="5"/>
  <c r="D160" i="5"/>
  <c r="F177" i="5"/>
  <c r="F181" i="5"/>
  <c r="F185" i="5"/>
  <c r="F192" i="5"/>
  <c r="F196" i="5"/>
  <c r="F200" i="5"/>
  <c r="F61" i="5"/>
  <c r="F72" i="5"/>
  <c r="D83" i="5"/>
  <c r="F105" i="5"/>
  <c r="F125" i="5"/>
  <c r="F144" i="5"/>
  <c r="F152" i="5"/>
  <c r="E39" i="5"/>
  <c r="E72" i="5"/>
  <c r="E16" i="5"/>
  <c r="E17" i="5"/>
  <c r="E38" i="5"/>
  <c r="E46" i="5"/>
  <c r="E54" i="5"/>
  <c r="E61" i="5"/>
  <c r="E62" i="5"/>
  <c r="E73" i="5"/>
  <c r="E100" i="5"/>
  <c r="E32" i="5"/>
  <c r="D38" i="5"/>
  <c r="E99" i="5"/>
  <c r="D104" i="5"/>
  <c r="E107" i="5"/>
  <c r="C111" i="5"/>
  <c r="F112" i="5"/>
  <c r="E114" i="5"/>
  <c r="F116" i="5"/>
  <c r="E118" i="5"/>
  <c r="F120" i="5"/>
  <c r="E122" i="5"/>
  <c r="E125" i="5"/>
  <c r="E126" i="5"/>
  <c r="E130" i="5"/>
  <c r="F134" i="5"/>
  <c r="F135" i="5"/>
  <c r="E146" i="5"/>
  <c r="E150" i="5"/>
  <c r="E154" i="5"/>
  <c r="E112" i="5"/>
  <c r="E116" i="5"/>
  <c r="E120" i="5"/>
  <c r="E134" i="5"/>
  <c r="E135" i="5"/>
  <c r="E158" i="5"/>
  <c r="E177" i="5"/>
  <c r="E181" i="5"/>
  <c r="E185" i="5"/>
  <c r="D191" i="5"/>
  <c r="C52" i="5" l="1"/>
  <c r="D111" i="5"/>
  <c r="F111" i="5" s="1"/>
  <c r="C143" i="5"/>
  <c r="C45" i="5"/>
  <c r="E45" i="5" s="1"/>
  <c r="E143" i="5"/>
  <c r="F191" i="5"/>
  <c r="E75" i="5"/>
  <c r="F75" i="5"/>
  <c r="D45" i="5"/>
  <c r="F27" i="5"/>
  <c r="D52" i="5"/>
  <c r="E105" i="5"/>
  <c r="C104" i="5"/>
  <c r="F104" i="5" s="1"/>
  <c r="F42" i="5"/>
  <c r="F71" i="5"/>
  <c r="F160" i="5"/>
  <c r="D143" i="5"/>
  <c r="L143" i="5" s="1"/>
  <c r="E194" i="5"/>
  <c r="E111" i="5"/>
  <c r="C53" i="5"/>
  <c r="E56" i="5"/>
  <c r="F38" i="5"/>
  <c r="D15" i="5"/>
  <c r="F56" i="5"/>
  <c r="E71" i="5"/>
  <c r="E28" i="5"/>
  <c r="C15" i="5" l="1"/>
  <c r="E15" i="5" s="1"/>
  <c r="F45" i="5"/>
  <c r="K143" i="5"/>
  <c r="C103" i="5"/>
  <c r="C102" i="5" s="1"/>
  <c r="E104" i="5"/>
  <c r="D103" i="5"/>
  <c r="D102" i="5" s="1"/>
  <c r="F143" i="5"/>
  <c r="D14" i="5"/>
  <c r="G104" i="5"/>
  <c r="G105" i="5" s="1"/>
  <c r="E53" i="5"/>
  <c r="F53" i="5"/>
  <c r="F15" i="5" l="1"/>
  <c r="F103" i="5"/>
  <c r="F102" i="5"/>
  <c r="I104" i="5"/>
  <c r="I105" i="5" s="1"/>
  <c r="E52" i="5"/>
  <c r="C14" i="5"/>
  <c r="F52" i="5"/>
  <c r="E103" i="5"/>
  <c r="D13" i="5"/>
  <c r="H104" i="5"/>
  <c r="H105" i="5" s="1"/>
  <c r="E102" i="5"/>
  <c r="F14" i="5" l="1"/>
  <c r="C13" i="5"/>
  <c r="H14" i="5"/>
  <c r="E13" i="5" l="1"/>
  <c r="F13" i="5"/>
  <c r="E14" i="5"/>
  <c r="I22" i="1" l="1"/>
  <c r="H22" i="1"/>
  <c r="G22" i="1"/>
  <c r="F22" i="1"/>
  <c r="E22" i="1"/>
  <c r="D22" i="1"/>
  <c r="I20" i="1"/>
  <c r="H20" i="1"/>
  <c r="G20" i="1"/>
  <c r="F20" i="1"/>
  <c r="E20" i="1"/>
  <c r="D20" i="1"/>
  <c r="I19" i="1"/>
  <c r="H19" i="1"/>
  <c r="G19" i="1"/>
  <c r="F19" i="1"/>
  <c r="E19" i="1"/>
  <c r="D19" i="1"/>
  <c r="I18" i="1"/>
  <c r="H18" i="1"/>
  <c r="G18" i="1"/>
  <c r="F18" i="1"/>
  <c r="E18" i="1"/>
  <c r="D18" i="1"/>
  <c r="I17" i="1"/>
  <c r="H17" i="1"/>
  <c r="G17" i="1"/>
  <c r="F17" i="1"/>
  <c r="E17" i="1"/>
  <c r="D17" i="1"/>
  <c r="I15" i="1"/>
  <c r="H15" i="1"/>
  <c r="G15" i="1"/>
  <c r="F15" i="1"/>
  <c r="E15" i="1"/>
  <c r="D15" i="1"/>
  <c r="I14" i="1"/>
  <c r="H14" i="1"/>
  <c r="G14" i="1"/>
  <c r="F14" i="1"/>
  <c r="E14" i="1"/>
  <c r="D14" i="1"/>
  <c r="I12" i="1"/>
  <c r="H12" i="1"/>
  <c r="G12" i="1"/>
  <c r="F12" i="1"/>
  <c r="E12" i="1"/>
  <c r="D12" i="1"/>
  <c r="I11" i="1"/>
  <c r="H11" i="1"/>
  <c r="G11" i="1"/>
  <c r="F11" i="1"/>
  <c r="E11" i="1"/>
  <c r="D11" i="1"/>
  <c r="I10" i="1"/>
  <c r="H10" i="1"/>
  <c r="G10" i="1"/>
  <c r="F10" i="1"/>
  <c r="E10" i="1"/>
  <c r="D10" i="1"/>
  <c r="I9" i="1"/>
  <c r="H9" i="1"/>
  <c r="G9" i="1"/>
  <c r="F9" i="1"/>
  <c r="E9" i="1"/>
  <c r="D9" i="1"/>
  <c r="I8" i="1"/>
  <c r="H8" i="1"/>
  <c r="G8" i="1"/>
  <c r="F8" i="1"/>
  <c r="E8" i="1"/>
  <c r="D8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<sst xmlns="http://schemas.openxmlformats.org/spreadsheetml/2006/main" count="1176" uniqueCount="616">
  <si>
    <t>(тыс. рублей)</t>
  </si>
  <si>
    <t>Наименование источника</t>
  </si>
  <si>
    <t>Код бюджетной классификации</t>
  </si>
  <si>
    <t xml:space="preserve">Сумма 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</si>
  <si>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</si>
  <si>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</si>
  <si>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</si>
  <si>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</si>
  <si>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</si>
  <si>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</si>
  <si>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</si>
  <si>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</si>
  <si>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</si>
  <si>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</si>
  <si>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</si>
  <si>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</si>
  <si>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</si>
  <si>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</si>
  <si>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муниципальных  районов кредитов  от кредитных организаций в валюте Российской Федерации</t>
  </si>
  <si>
    <t>092 01 02 00 00 05 0000 810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</si>
  <si>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</si>
  <si>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</si>
  <si>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</si>
  <si>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</si>
  <si>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</si>
  <si>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</si>
  <si>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</si>
  <si>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Перечень главных администраторов доходов бюджета муниципального образования «Онгудайский район»</t>
  </si>
  <si>
    <t>Код  главы администратора</t>
  </si>
  <si>
    <t>Код доходов</t>
  </si>
  <si>
    <t>Наименование  доходов</t>
  </si>
  <si>
    <t>Управление по экономике и финансам администрации муниципального образования «Онгудайский район»</t>
  </si>
  <si>
    <t>092</t>
  </si>
  <si>
    <t>108 07084 01 1000 110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</si>
  <si>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</si>
  <si>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108 07150 01 1000 110</t>
  </si>
  <si>
    <t>Государственная пошлина за выдачу разрешения на установку рекламной конструкции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</si>
  <si>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</si>
  <si>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</si>
  <si>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</si>
  <si>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</si>
  <si>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</si>
  <si>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</si>
  <si>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</si>
  <si>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</si>
  <si>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113 02995 05 0000 130</t>
  </si>
  <si>
    <t>Прочие доходы от компенсации затрат  бюджетов муниципальных районов</t>
  </si>
  <si>
    <t>114 02052 05 0000 410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</si>
  <si>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</si>
  <si>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</si>
  <si>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</si>
  <si>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</si>
  <si>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</si>
  <si>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</si>
  <si>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</si>
  <si>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</si>
  <si>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</si>
  <si>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116 25085 05 0000 140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</si>
  <si>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</si>
  <si>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</si>
  <si>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</si>
  <si>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116 37040 05 0000 140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</si>
  <si>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</si>
  <si>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</si>
  <si>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</si>
  <si>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117 01050 05 0000 180</t>
  </si>
  <si>
    <t>Невыясненные поступления, зачисляемые в бюджеты муниципальных районов</t>
  </si>
  <si>
    <t>117 05050 05 0000 180</t>
  </si>
  <si>
    <t>Прочие неналоговые доходы бюджетов муниципальных районов</t>
  </si>
  <si>
    <t>118 05 000 05 0000 180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</si>
  <si>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</si>
  <si>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2  02  01001  05  0000  151</t>
  </si>
  <si>
    <t>Дотации бюджетам муниципальных районов на выравнивание бюджетной обеспеченности</t>
  </si>
  <si>
    <t>2  02  01003  05  0000  151</t>
  </si>
  <si>
    <t>Дотации бюджетам муниципальных районов на поддержку мер по обеспечению сбалансированности бюджетов</t>
  </si>
  <si>
    <t>2  02  01009  05  0000  151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</si>
  <si>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</si>
  <si>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2  02  01999  05  0000  151</t>
  </si>
  <si>
    <t>Прочие дотации бюджетам муниципальных районов</t>
  </si>
  <si>
    <t>2  02  02003  05  0000  151</t>
  </si>
  <si>
    <t>Субсидии бюджетам муниципальных районов на реформирование муниципальных финансов</t>
  </si>
  <si>
    <t>2  02  02008  05  0000  151</t>
  </si>
  <si>
    <t>Субсидии бюджетам муниципальных районов на обеспечение жильем молодых семей</t>
  </si>
  <si>
    <t>2  02  02009  05  0000  151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</si>
  <si>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</si>
  <si>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2  02  02051  05  0000  151</t>
  </si>
  <si>
    <t>Субсидии бюджетам муниципальных районов на реализацию федеральных целевых программ</t>
  </si>
  <si>
    <t>2  02  02071  05  0000  151</t>
  </si>
  <si>
    <t>Субсидии бюджетам муниципальных районов на предоставление грантов в области науки, культуры, искусства и средств массовой информации</t>
  </si>
  <si>
    <t>2  02  02077  05  0000  151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</si>
  <si>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</si>
  <si>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2  02  02078  05  0000  151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</si>
  <si>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</si>
  <si>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</si>
  <si>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2  02  02085  05  0000  151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</si>
  <si>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</si>
  <si>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</si>
  <si>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</si>
  <si>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2  02  02102  05  0000  151</t>
  </si>
  <si>
    <t>Субсидии бюджетам муниципальных районов  на закупку автотранспортных средств и коммунальной техники</t>
  </si>
  <si>
    <t>2  02  02109  05  0000  151</t>
  </si>
  <si>
    <t>Субсидии бюджетам муниципальных районов на проведение капитального ремонта многоквартирных домов</t>
  </si>
  <si>
    <t>2  02  02150  05  0000  151</t>
  </si>
  <si>
    <t>2  02  02204  05  0000  151</t>
  </si>
  <si>
    <t>Субсидии бюджетам муниципальных районов на модернизацию региональных систем дошкольного образования</t>
  </si>
  <si>
    <t>2  02  02999  05  0000  151</t>
  </si>
  <si>
    <t>Прочие субсидии бюджетам муниципальных районов</t>
  </si>
  <si>
    <t>2  02  03002  05  0000  151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</si>
  <si>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</si>
  <si>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2  02  03007  05  0000  151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</si>
  <si>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</si>
  <si>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2  02  03015  05  0000  151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</si>
  <si>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</si>
  <si>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2  02  03021  05  0000  151</t>
  </si>
  <si>
    <t>Субвенции бюджетам муниципальных районов на ежемесячное денежное вознаграждение за классное руководство</t>
  </si>
  <si>
    <t>2  02  03022  05  0000  151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</si>
  <si>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</si>
  <si>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2  02  03024  05  0000  151</t>
  </si>
  <si>
    <t>Субвенции бюджетам муниципальных районов на выполнение передаваемых полномочий субъектов Российской Федерации</t>
  </si>
  <si>
    <t>2  02  03029  05  0000  151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</si>
  <si>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</si>
  <si>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2  02  03069  05  0000  151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</si>
  <si>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</si>
  <si>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</si>
  <si>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</si>
  <si>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образований на проведение Всероссийской сельскохозяйственной переписи в 2016 году</t>
  </si>
  <si>
    <t>2  02  03999  05  0000  151</t>
  </si>
  <si>
    <t>Прочие субвенции бюджетам муниципальных районов</t>
  </si>
  <si>
    <t>2  02  04014 05  0000  151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</si>
  <si>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</si>
  <si>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2  02  04999  05  0000  151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</si>
  <si>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</si>
  <si>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</t>
  </si>
  <si>
    <t>2  08  05000  05  0000  180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</si>
  <si>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</si>
  <si>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2  18  05010  05  0000  151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</si>
  <si>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</si>
  <si>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</si>
  <si>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</si>
  <si>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Перечень главных администраторов источников финансирования дефицита бюджета муниципального образования  "Онгудайский район" </t>
  </si>
  <si>
    <t>Код главы</t>
  </si>
  <si>
    <t>Код группы, подгруппы, статьи и вида источников</t>
  </si>
  <si>
    <t>Наименование</t>
  </si>
  <si>
    <t>Управление по экономике и финансам администрации муниципального образования "Онгудайский район"</t>
  </si>
  <si>
    <t>01 0200 00 05 0000 810</t>
  </si>
  <si>
    <t>Погашение бюджетами муниципальных районов  кредитов от кредитных организаций в валюте Российской Федерации</t>
  </si>
  <si>
    <t>01 0200 00 05 0000 710</t>
  </si>
  <si>
    <t>Получение бюджетами муниципальных районов  кредитов от кредитных организаций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</si>
  <si>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</si>
  <si>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</si>
  <si>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</si>
  <si>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</si>
  <si>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01 05 02 01 05 0000 510</t>
  </si>
  <si>
    <t xml:space="preserve">Увеличение прочих остатков денежных средств муниципальных районов </t>
  </si>
  <si>
    <t>01 05 02 01 05 0000 610</t>
  </si>
  <si>
    <t xml:space="preserve">Уменьшение прочих остатков денежных средств бюджетов муниципальных районов </t>
  </si>
  <si>
    <t>01 06 05 02 05 0000 540</t>
  </si>
  <si>
    <t>Предоставление  бюджетных кредитов   другим бюджетам бюджетной системы Российской Федерации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</si>
  <si>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</si>
  <si>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</si>
  <si>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</si>
  <si>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</si>
  <si>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Наименование доходов</t>
  </si>
  <si>
    <t>Норматив распределения, %</t>
  </si>
  <si>
    <t>бюджет муниципального района</t>
  </si>
  <si>
    <t>бюджеты поселений</t>
  </si>
  <si>
    <t>В ЧАСТИ ДОХОДОВ ОТ УПЛАТЫ ГОСУДАРСТВЕННОЙ ПОШЛИНЫ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</si>
  <si>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</si>
  <si>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образований).</t>
  </si>
  <si>
    <t>В ЧАСТИ ПОГАШЕНИЯ ЗАДОЛЖЕННОСТИ И ПЕРЕРАСЧЕТОВ ПО ОТМЕНЕННЫМ НАЛОГАМ, СБОРАМ И ИНЫМ ОБЯЗАТЕЛЬНЫМ ПЛАТЕЖАМ</t>
  </si>
  <si>
    <t>Налог на рекламу, мобилизуемый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</si>
  <si>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</si>
  <si>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</si>
  <si>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В ЧАСТИ ДОХОДОВ ОТ ИСПОЛЬЗОВАНИЯ ИМУЩЕСТВА, НАХОДЯЩЕГОСЯ В ГОСУДАРСТВЕННОЙ И МУНИЦИПАЛЬНОЙ СОБСТВЕННОСТИ</t>
  </si>
  <si>
    <t>000 111  03050  05  0000 120</t>
  </si>
  <si>
    <t>Проценты, полученные от предоставления бюджетных кредитов внутри страны за счет средств   бюджетов муниципальных районов</t>
  </si>
  <si>
    <t>000  1 11  07015  05  0000  120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</si>
  <si>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</si>
  <si>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000  1 11 05025  05  0000   120</t>
  </si>
  <si>
    <t>В ЧАСТИ ДОХОДОВ ОТ ОКАЗАНИЯ ПЛАТНЫХ УСЛУГ И КОМПЕНСАЦИИ ЗАТРАТ ГОСУДАРСТВА</t>
  </si>
  <si>
    <t xml:space="preserve"> 000 1 13  01995  05  0000  130</t>
  </si>
  <si>
    <t xml:space="preserve"> 000 1 13  02995  05  0000  130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</si>
  <si>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</si>
  <si>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</si>
  <si>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000  1  14  06025  05  0000 430</t>
  </si>
  <si>
    <t>В ЧАСТИ  АДМИНИСТРАТИВНЫХ ПЛАТЕЖЕЙ И СБОРОВ</t>
  </si>
  <si>
    <t>000 1 15 02050 05 0000 140</t>
  </si>
  <si>
    <t>В ЧАСТИ ШТРАФОВ, САНКЦИЙ, ВОЗМЕЩЕНИЯ УЩЕРБА</t>
  </si>
  <si>
    <t>00 1 16 18050 05 0000 140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</si>
  <si>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</si>
  <si>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</si>
  <si>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</si>
  <si>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</si>
  <si>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</si>
  <si>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</si>
  <si>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муниципального района (прочие штрафы)</t>
  </si>
  <si>
    <t>В ЧАСТИ ПРОЧИХ НЕНАЛОГОВЫХ ДОХОДОВ</t>
  </si>
  <si>
    <t>000 1 17 05050 05 0000 180</t>
  </si>
  <si>
    <t>000 1 17 14030 05 0000 180</t>
  </si>
  <si>
    <t>Средства самообложения граждан, зачисляемые в бюджеты муниципальных районов</t>
  </si>
  <si>
    <t>В ЧАСТИ ДОХОДОВ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</si>
  <si>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000  2  18  05010  05  0000  151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</si>
  <si>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</si>
  <si>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 xml:space="preserve"> В ЧАСТИ ВОЗВРАТОВ ОСТАТКОВ СУБСИДИЙ, СУБВЕНЦИЙ И ИНЫХ МЕЖБЮДЖЕТНЫХ ТРАНСФЕРТОВ, ИМЕЮЩИХ ЦЕЛЕВОЕ НАЗНАЧЕНИЕ, ПРОШЛЫХ ЛЕТ</t>
  </si>
  <si>
    <t>000  2  19  05000  05  0000  151</t>
  </si>
  <si>
    <t xml:space="preserve">Код дохода </t>
  </si>
  <si>
    <t>Наименование показателя</t>
  </si>
  <si>
    <t>Темп роста доходов, %</t>
  </si>
  <si>
    <t>Сумма</t>
  </si>
  <si>
    <t>2014г к 2013г</t>
  </si>
  <si>
    <t>2015г к 2014г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</si>
  <si>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</si>
  <si>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</si>
  <si>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</si>
  <si>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</si>
  <si>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НАЛОГОВЫЕ 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</si>
  <si>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</si>
  <si>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</si>
  <si>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</si>
  <si>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</si>
  <si>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182  1  01  02010  01  0000  110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</si>
  <si>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</si>
  <si>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</si>
  <si>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</si>
  <si>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</si>
  <si>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</si>
  <si>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182  1  01  02040  01  0000  110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</si>
  <si>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</si>
  <si>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</si>
  <si>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</si>
  <si>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000  1  03  02000  01  0000  000</t>
  </si>
  <si>
    <t>Акцизы по подакцизным товарам (продукции), производимым на территории Российской Федерации</t>
  </si>
  <si>
    <t>000 1  03  02230  01 0000 110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</si>
  <si>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</si>
  <si>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</si>
  <si>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</si>
  <si>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</si>
  <si>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</si>
  <si>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</si>
  <si>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</si>
  <si>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000  1  05  01000  00  0000  110</t>
  </si>
  <si>
    <t>Налог, взимаемый в связи с применением упрощенной системы налогообложения</t>
  </si>
  <si>
    <t>182 1  05  01010  00  0000  110</t>
  </si>
  <si>
    <t>Налог, взимаемый с налогоплательщиков, выбравших в качестве объекта налогообложения  доходы</t>
  </si>
  <si>
    <t>182  1  05  01020  00  0000  110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</si>
  <si>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</si>
  <si>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182  1  05  01050  01  0000  110</t>
  </si>
  <si>
    <t>Минимальный налог, зачисляемый в бюджеты субъектов Российской Федерации</t>
  </si>
  <si>
    <t>000  1  05  02000  02  0000  110</t>
  </si>
  <si>
    <t>Единый налог на вмененный доход для отдельных видов деятельности</t>
  </si>
  <si>
    <t>182  1  05  02010  02  0000  110</t>
  </si>
  <si>
    <t>000  1  05  03000  01  0000  110</t>
  </si>
  <si>
    <t>Единый сельскохозяйственный налог</t>
  </si>
  <si>
    <t>182  1  05  03010  01  0000  110</t>
  </si>
  <si>
    <t>000  1  05  04000  02 0000  110</t>
  </si>
  <si>
    <t>Налог, взимаемый в связи с применением патентной системы налогообложения</t>
  </si>
  <si>
    <t>182  1  05  04020  02  0000  110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</si>
  <si>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</si>
  <si>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000  1  06  00000  00  0000  000</t>
  </si>
  <si>
    <t>НАЛОГИ НА ИМУЩЕСТВО</t>
  </si>
  <si>
    <t>000  1  06  02000  02  0000  110</t>
  </si>
  <si>
    <t>Налог на имущество организаций</t>
  </si>
  <si>
    <t>182  1  06  02010  02  0000  110</t>
  </si>
  <si>
    <t>Налог на имущество организаций по имуществу, не входящему в Единую систему газоснабжения</t>
  </si>
  <si>
    <t>182  1  06  02020  02  0000  110</t>
  </si>
  <si>
    <t>Налог на имущество организаций по имуществу, входящему в Единую систему газоснабжения</t>
  </si>
  <si>
    <t>000  1  07  00000  00  0000  000</t>
  </si>
  <si>
    <t>НАЛОГИ, СБОРЫ И РЕГУЛЯРНЫЕ ПЛАТЕЖИ ЗА ПОЛЬЗОВАНИЕ ПРИРОДНЫМИ РЕСУРСАМИ</t>
  </si>
  <si>
    <t>000  1  07  01000  01  0000  110</t>
  </si>
  <si>
    <t>Налог на добычу полезных ископаемых</t>
  </si>
  <si>
    <t>182  1  07  01020  01  0000  110</t>
  </si>
  <si>
    <t>Налог на добычу общераспространенных полезных ископаемых</t>
  </si>
  <si>
    <t>000  1  08  00000  00  0000  000</t>
  </si>
  <si>
    <t>ГОСУДАРСТВЕННАЯ ПОШЛИНА</t>
  </si>
  <si>
    <t>000  1  08  03000  01  0000  110</t>
  </si>
  <si>
    <t>Государственная пошлина по делам, рассматриваемым в судах общей юрисдикции, мировыми судьями</t>
  </si>
  <si>
    <t>182  1  08  03010  01  0000  110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</si>
  <si>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</si>
  <si>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</si>
  <si>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</si>
  <si>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</si>
  <si>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</si>
  <si>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092  1  08  07084  01  0000  110</t>
  </si>
  <si>
    <t>092  1  08  07150  01  1000  110</t>
  </si>
  <si>
    <t xml:space="preserve"> НЕНАЛОГОВЫЕ ДОХОДЫ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</si>
  <si>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</si>
  <si>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</si>
  <si>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000  1  11  03000  00  0000  120</t>
  </si>
  <si>
    <t>Проценты, полученные от предоставления бюджетных кредитов внутри страны</t>
  </si>
  <si>
    <t>092  1  11  03050  05  0000  120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</si>
  <si>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</si>
  <si>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</si>
  <si>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</si>
  <si>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</si>
  <si>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092  1  11  05025  05  0000  120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</si>
  <si>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</si>
  <si>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</si>
  <si>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092  1  11  05035  05  0000  120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</si>
  <si>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</si>
  <si>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</si>
  <si>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</si>
  <si>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</si>
  <si>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048  1  12  01010  01  0000  120</t>
  </si>
  <si>
    <t>Плата за выбросы загрязняющих веществ в атмосферный воздух стационарными объектами</t>
  </si>
  <si>
    <t>048  1  12  01020  01  0000  120</t>
  </si>
  <si>
    <t>Плата за выбросы загрязняющих веществ в атмосферный воздух передвижными объектами</t>
  </si>
  <si>
    <t>048  1  12  01030  01  0000  120</t>
  </si>
  <si>
    <t>Плата за сбросы загрязняющих веществ в водные объекты</t>
  </si>
  <si>
    <t>048  1  12  01040  01  0000  120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</si>
  <si>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</si>
  <si>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</si>
  <si>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</si>
  <si>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</si>
  <si>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</si>
  <si>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000 1  13  01995  00  0000  130</t>
  </si>
  <si>
    <t>Прочие доходы от оказания платных услуг (работ)</t>
  </si>
  <si>
    <t>000  1  14  00000  00  0000  000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</si>
  <si>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</si>
  <si>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</si>
  <si>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000  1  14  02050  05  0000  410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</si>
  <si>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</si>
  <si>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000  1  14  02052  05  0000  410</t>
  </si>
  <si>
    <t>000  1  14  06000  00  0000  430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</si>
  <si>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</si>
  <si>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000  1  14  06010  00  0000  430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</si>
  <si>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</si>
  <si>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000  1  14  06013  10  0000  430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</si>
  <si>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</si>
  <si>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</si>
  <si>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</si>
  <si>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000  1  15  00000  00  0000  000</t>
  </si>
  <si>
    <t>АДМИНИСТРАТИВНЫЕ ПЛАТЕЖИ И СБОРЫ</t>
  </si>
  <si>
    <t>000  1  15  02000  00  0000  140</t>
  </si>
  <si>
    <t>Платежи, взимаемые государственными и муниципальными организациями за выполнение определенных функций</t>
  </si>
  <si>
    <t>000  1  15  02050  05  0000  140</t>
  </si>
  <si>
    <t>Платежи, взимаемые организациями муниципальных районов за выполнение определенных функций</t>
  </si>
  <si>
    <t>000  1  16  00000  00  0000  000</t>
  </si>
  <si>
    <t>ШТРАФЫ, САНКЦИИ, ВОЗМЕЩЕНИЕ УЩЕРБА</t>
  </si>
  <si>
    <t>000  1  16  03000  00  0000  140</t>
  </si>
  <si>
    <t>Денежные взыскания (штрафы) за нарушение законодательства о налогах и сборах</t>
  </si>
  <si>
    <t>182  1  16  03010  01  0000  140</t>
  </si>
  <si>
    <t>182  1  16  03030  01  0000  140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</si>
  <si>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</si>
  <si>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</si>
  <si>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188  1  16  08020  01  0000  140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</si>
  <si>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</si>
  <si>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земельного законодательства</t>
  </si>
  <si>
    <t>141  1  16  28000  01  0000  140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</si>
  <si>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</si>
  <si>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</si>
  <si>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</si>
  <si>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</si>
  <si>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000  1  16  90050  05  0000  140</t>
  </si>
  <si>
    <t>000  1  17  00000  00  0000  000</t>
  </si>
  <si>
    <t>ПРОЧИЕ НЕНАЛОГОВЫЕ ДОХОДЫ</t>
  </si>
  <si>
    <t>000  1  17  05000  00  0000  180</t>
  </si>
  <si>
    <t>Прочие неналоговые доходы</t>
  </si>
  <si>
    <t>092  1  17  05050  05  0000  180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</si>
  <si>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</si>
  <si>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</si>
  <si>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</si>
  <si>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</si>
  <si>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</si>
  <si>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</si>
  <si>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</si>
  <si>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</si>
  <si>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092  2  02  01001  05  0000  151</t>
  </si>
  <si>
    <t>000  2  02  01003  00  0000  151</t>
  </si>
  <si>
    <t>Дотации бюджетам на поддержку мер по обеспечению сбалансированности бюджетов</t>
  </si>
  <si>
    <t>092  2  02  01003  05  0000  151</t>
  </si>
  <si>
    <t>000  2  02  01999  00  0000  151</t>
  </si>
  <si>
    <t>Прочие дотации</t>
  </si>
  <si>
    <t>092  2  02  01999  05  0000  151</t>
  </si>
  <si>
    <t>000  2  02  02000  00  0000  151</t>
  </si>
  <si>
    <t>Субсидии бюджетам субъектов Российской Федерации и муниципальных образований (межбюджетные субсидии)</t>
  </si>
  <si>
    <t>000  2  02  02009  00  0000  151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</si>
  <si>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</si>
  <si>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092  2  02  02009  05  0000  151</t>
  </si>
  <si>
    <t>000  2  02  02051  00  0000  151</t>
  </si>
  <si>
    <t>Субсидии бюджетам на реализацию федеральных целевых программ</t>
  </si>
  <si>
    <t>092  2  02  02051  05  0000  151</t>
  </si>
  <si>
    <t>000  2  02  02077  00  0000  151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</si>
  <si>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</si>
  <si>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092  2  02  02077  05  0000  151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</si>
  <si>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</si>
  <si>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000  2  02  02080  00  0000  151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</si>
  <si>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</si>
  <si>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000  2  02  02080  05  0000  151</t>
  </si>
  <si>
    <t>000  2  02  02085  00  0000  151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</si>
  <si>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</si>
  <si>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</si>
  <si>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000  2  02  02088  00  0000  151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</si>
  <si>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  <charset val="204"/>
      </rPr>
      <t xml:space="preserve">- </t>
    </r>
    <r>
      <rPr>
        <sz val="12"/>
        <color indexed="8"/>
        <rFont val="Times New Roman"/>
        <family val="1"/>
        <charset val="204"/>
      </rPr>
      <t>Фонда содействия реформированию жилищно-коммунального хозяйства</t>
    </r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</si>
  <si>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</si>
  <si>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</si>
  <si>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</si>
  <si>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000  2  02  02089  00  0000  151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</si>
  <si>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</si>
  <si>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</si>
  <si>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</si>
  <si>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092  2  02  02089  05  0001  151</t>
  </si>
  <si>
    <t>000  2  02  02145  00  0000  151</t>
  </si>
  <si>
    <t>Субсидии бюджетам на модернизацию региональных систем общего образования</t>
  </si>
  <si>
    <t>092  2  02  02145  05  0000  151</t>
  </si>
  <si>
    <t>Субсидии бюджетам муниципальных районов на модернизацию региональных систем общего образования</t>
  </si>
  <si>
    <t>000  2  02  02150  00  0000  151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</si>
  <si>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</si>
  <si>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092  2  02  02150  05  0000  151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</si>
  <si>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</si>
  <si>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000  2  02  02204  00  0000  151</t>
  </si>
  <si>
    <t>Субсидии бюджетам на модернизацию региональных систем дошкольного образования</t>
  </si>
  <si>
    <t>092  2  02  02204  05  0000  151</t>
  </si>
  <si>
    <t>Субсидии бюджетам муниципальных районов на модернизацию региональных систем дошкольного  образования</t>
  </si>
  <si>
    <t>000  2  02  02999  00  0000  151</t>
  </si>
  <si>
    <t>Прочие субсидии</t>
  </si>
  <si>
    <t>092  2  02  02999  05  0000  151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</si>
  <si>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</si>
  <si>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</si>
  <si>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</si>
  <si>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проведение мероприятий по подключению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 (через Министерстов культуры Республики Алтай)</t>
  </si>
  <si>
    <t>000  2  02  03000  00  0000  151</t>
  </si>
  <si>
    <t xml:space="preserve">Субвенции бюджетам субъектов Российской Федерации и муниципальных образований </t>
  </si>
  <si>
    <t>000  2  02  03001  00  0000  151</t>
  </si>
  <si>
    <t>Субвенции бюджетам на оплату жилищно-коммунальных услуг отдельным категориям граждан</t>
  </si>
  <si>
    <t>000  2  02  03001  05  0000  151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</si>
  <si>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</si>
  <si>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000  2  02  03002  00  0000  151</t>
  </si>
  <si>
    <t>Субвенции бюджетам на осуществление полномочий по подготовке проведения статистических переписей</t>
  </si>
  <si>
    <t>000  2  02  03002  05  0000  151</t>
  </si>
  <si>
    <t>000  2  02  03004  00  0000  151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</si>
  <si>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</si>
  <si>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</si>
  <si>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</si>
  <si>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000  2  02  03007  00  0000  151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</si>
  <si>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</si>
  <si>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</si>
  <si>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</si>
  <si>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000  2  02  03013  00  0000  151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</si>
  <si>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</si>
  <si>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</si>
  <si>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</si>
  <si>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</si>
  <si>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</si>
  <si>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092  2  02  03015  05  0000  151</t>
  </si>
  <si>
    <t>000  2  02  03021  00  0000  151</t>
  </si>
  <si>
    <t>Субвенции бюджетам муниципальных образований на ежемесячное денежное вознаграждение за классное руководство</t>
  </si>
  <si>
    <t>092  2  02  03021  05  0000  151</t>
  </si>
  <si>
    <t>000  2  02  03022  00  0000  151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</si>
  <si>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</si>
  <si>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000  2  02  03022  05  0000  151</t>
  </si>
  <si>
    <t>000  2  02  03024  00  0000  151</t>
  </si>
  <si>
    <t xml:space="preserve">Субвенции местным бюджетам на выполнение передаваемых полномочий субъектов Российской Федерации </t>
  </si>
  <si>
    <t>092  2  02  03024  05  0000  151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</si>
  <si>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</si>
  <si>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000  2  02  03026  00  0000  151</t>
  </si>
  <si>
    <t>092  2  02  03026  05  0000  151</t>
  </si>
  <si>
    <t>000  2  02  03027  00  0000  151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</si>
  <si>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</si>
  <si>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</si>
  <si>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</si>
  <si>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000  2  02  03029  00  0000  151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</si>
  <si>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</si>
  <si>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</si>
  <si>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000  2  02  03033  00  0000  151</t>
  </si>
  <si>
    <t>Субвенции бюджетам муниципальных образований на оздоровление детей</t>
  </si>
  <si>
    <t>092  2  02  03033  05  0000  151</t>
  </si>
  <si>
    <t>000  2  02  03055  00  0000  151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</si>
  <si>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</si>
  <si>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</si>
  <si>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</si>
  <si>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000  2  02  03069  00  0000  151</t>
  </si>
  <si>
    <t>092  2  02  03069  05  0000  151</t>
  </si>
  <si>
    <t>000  2  02  03070  00  0000  151</t>
  </si>
  <si>
    <t>092  2  02  03070  05  0000  151</t>
  </si>
  <si>
    <t>000  2  02  03121  00  0000  151</t>
  </si>
  <si>
    <t>Субвенции бюджетам на проведение Всероссийской сельскохозяйственной переписи в 2016 году</t>
  </si>
  <si>
    <t>092  2  02  03121 05  0000  151</t>
  </si>
  <si>
    <t>000  2  02  04000  00  0000  151</t>
  </si>
  <si>
    <t>Иные межбюджетные трансферты</t>
  </si>
  <si>
    <t>000  2  02  04029  00  0000  151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</si>
  <si>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</si>
  <si>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092  2  02  04029  05  0000  151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</si>
  <si>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</si>
  <si>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</si>
  <si>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</si>
  <si>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</si>
  <si>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000  2  02  04999  00  0000  151</t>
  </si>
  <si>
    <t>Прочие межбюджетные трансферты, передаваемые бюджетам</t>
  </si>
  <si>
    <t>092  2  02  04999  05  0000  151</t>
  </si>
  <si>
    <t>000  2  07  00000  00  0000  180</t>
  </si>
  <si>
    <t>ПРОЧИЕ БЕЗВОЗМЕЗДНЫЕ ПОСТУПЛЕНИЯ</t>
  </si>
  <si>
    <t>810  2  07  05000  05  0000  180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</si>
  <si>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</si>
  <si>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</si>
  <si>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092  2  18  05010  05  0000  151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</si>
  <si>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</si>
  <si>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</si>
  <si>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092  2  19  05000  05  0000  151</t>
  </si>
  <si>
    <t>Объем привлечения средств</t>
  </si>
  <si>
    <t>Объем средств, направляемых на погашение основной суммы долга</t>
  </si>
  <si>
    <t>Муниципальные внутренние заимствования муниципального образования</t>
  </si>
  <si>
    <t>в том числе:</t>
  </si>
  <si>
    <t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бюджетов муниципальных районов, предоставляемых за счет средств федерального бюджета</t>
  </si>
  <si>
    <t xml:space="preserve">Бюджетные кредиты на пополнение остатков средств на счетах бюджетов муниципальных районов, предоставляемые за счет средств федерального бюджета
</t>
  </si>
  <si>
    <t>Администрация района (аймака) муниципального образования "Онгудайский район"</t>
  </si>
  <si>
    <t>800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</si>
  <si>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</si>
  <si>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</si>
  <si>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</si>
  <si>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 xml:space="preserve">                               Объем поступлений доходов в бюджет муниципального образования "Онгудайский район" на 2017 год</t>
  </si>
  <si>
    <t>Источники финансирования дефицита  бюджета муниципального образования "Онгудайский район"на 2017 год</t>
  </si>
  <si>
    <t>2  02  02215  05  0000 151</t>
  </si>
  <si>
    <t>2  02  02207  05  0000 151</t>
  </si>
  <si>
    <t>000 01 02 00 00 00 0000 000</t>
  </si>
  <si>
    <t>000 01 02 00 00 00 0000 700</t>
  </si>
  <si>
    <t>000 01 03 00 00 00 0000 000</t>
  </si>
  <si>
    <t>000 01 03 00 00 00 0000 700</t>
  </si>
  <si>
    <t>000 01 03 01 00 05 0000 710</t>
  </si>
  <si>
    <t>000 01 03 00 00 00 0000 800</t>
  </si>
  <si>
    <t>000 01 03 01 00 05 0000 810</t>
  </si>
  <si>
    <t>Изменение остатков средств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</si>
  <si>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</si>
  <si>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</si>
  <si>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</si>
  <si>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</si>
  <si>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</si>
  <si>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</si>
  <si>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</si>
  <si>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</si>
  <si>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000 01 05 02 01 05 0000 610</t>
  </si>
  <si>
    <t>108 07084 01 4000 110</t>
  </si>
  <si>
    <t>108 07150 01 4000 110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</si>
  <si>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</si>
  <si>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111 05013 10 0000 120</t>
  </si>
  <si>
    <t>2  02  02080 05  0000  151</t>
  </si>
  <si>
    <t>Субсидии бюджетам сельских поселений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</si>
  <si>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</si>
  <si>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</si>
  <si>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2  02  04025 05  0000  151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</si>
  <si>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</si>
  <si>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2  02  04029 05  0000  151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</si>
  <si>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</si>
  <si>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2  02  04041 05  0000  151</t>
  </si>
  <si>
    <t>2  07  05000  05  0000  180</t>
  </si>
  <si>
    <t xml:space="preserve"> 01 03 01 00 05 0000 810</t>
  </si>
  <si>
    <t>000 1 08 03010 01 0000 110</t>
  </si>
  <si>
    <t>000 1 08 07084  01 0000 110</t>
  </si>
  <si>
    <t>000 1 08 07150 01 0000 110</t>
  </si>
  <si>
    <t>000  1 16  23052  05  0000  140</t>
  </si>
  <si>
    <t>Приложение 25</t>
  </si>
  <si>
    <t>Программа муниципальных внутренних заимствований  муниципального образования "Онгудайский район"       на 2017 год</t>
  </si>
  <si>
    <t>Приложение 26</t>
  </si>
  <si>
    <t>000 1 09  07013  05 0000  110</t>
  </si>
  <si>
    <t>000 1 09  07033  05 0000  110</t>
  </si>
  <si>
    <t xml:space="preserve"> 000 1 09 07053 05 0000 110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</si>
  <si>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</si>
  <si>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</si>
  <si>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</si>
  <si>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</si>
  <si>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</si>
  <si>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</si>
  <si>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</si>
  <si>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</si>
  <si>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</si>
  <si>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</si>
  <si>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Госветинспекцией Республики Алтай)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</si>
  <si>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</si>
  <si>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</si>
  <si>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</si>
  <si>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>Субсидии на обеспечение питанием учащихся из малообеспеченных семей (через Министерство образования, науки и молодежной политики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</si>
  <si>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 (через Министерство образования, науки и молодежной политики Республики Алтай)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</si>
  <si>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</si>
  <si>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800 1  13  01995  05  0000  130</t>
  </si>
  <si>
    <t>800  1  13  01995  05  0000  130</t>
  </si>
  <si>
    <t>Источники финансирования дефицита  бюджета муниципального образования "Онгудайский район"на плановый период 2018 и 2019 годов</t>
  </si>
  <si>
    <t>Погашение кредитов от кредитных организаций в валюте Российской Федерации</t>
  </si>
  <si>
    <t>000 01 02 00 00 00 0000 800</t>
  </si>
  <si>
    <t>Программа муниципальных внутренних заимствований  муниципального образования "Онгудайский район"   на плановый период 2018 и 2019 годов</t>
  </si>
  <si>
    <t>Погашение бюджетами муниципальных районов кредитов от кредитных организаций в валюте Российской Федерации</t>
  </si>
  <si>
    <t>092 1  16  32000  05  0000  140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</si>
  <si>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</si>
  <si>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</si>
  <si>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</t>
  </si>
  <si>
    <t>000  1  16  08000  00  0000  140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</si>
  <si>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</si>
  <si>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</si>
  <si>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</si>
  <si>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</si>
  <si>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</si>
  <si>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</si>
  <si>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000  1  16  90050  050  0000  140</t>
  </si>
  <si>
    <t>000  1 16  25050  01  0000  140</t>
  </si>
  <si>
    <t>000  1 16  25010  01  0000  140</t>
  </si>
  <si>
    <t>000  1 16  25060  01  0000  140</t>
  </si>
  <si>
    <t>800 01 03 01 00 05 0000 810</t>
  </si>
  <si>
    <t>800 01 03 01 00 05 0000 710</t>
  </si>
  <si>
    <t xml:space="preserve">                               Объем поступлений доходов в бюджет муниципального образования "Онгудайский район" на  плановый период 2018 и 2019 годов</t>
  </si>
  <si>
    <t xml:space="preserve">Нормативы распределения доходов между бюджетом муниципального образования "Онгудайский район" и бюджетами сельских поселений   </t>
  </si>
  <si>
    <t xml:space="preserve">Приложение 2
к решению «О бюджете 
муниципального образования "Онгудайский район" на 2017 и на плановый период 2018 и 2019 годов" </t>
  </si>
  <si>
    <t xml:space="preserve">Приложение 1
к решению «О бюджете 
муниципального образования "Онгудайский район"
на 2017 и на плановый период 2018 и 2019 годов" </t>
  </si>
  <si>
    <t>Приложение 3
к решению «О бюджете 
муниципального образования "Онгудайский район"
на 2017год и на плановый период 2018 и 2019 годов»</t>
  </si>
  <si>
    <t>Приложение 4
к решению «О бюджете 
муниципального образования "Онгудайский район"
на 2017год  и на плановый период 2018 и 2019 годов"</t>
  </si>
  <si>
    <t>Приложение 5
к решению «О бюджете 
муниципального образования "Онгудайский район" на 2017год  и на плановый период 2018 и 2019 годов"</t>
  </si>
  <si>
    <t>Приложение 6
к решению «О бюджете 
муниципального образования "Онгудайский район" на 2017год  и на плановый период 2018 и 2019 годов"</t>
  </si>
  <si>
    <t>Приложение 7
к решению «О бюджете 
муниципального образования "Онгудайский район" на 2017год  и на плановый период 2018 и 2019 годов"</t>
  </si>
  <si>
    <t xml:space="preserve">к  решению "О бюджете муниципального образования "Онгудайский район" на  2017 год и на плановый период на 2018 и 2019 годов" </t>
  </si>
  <si>
    <t>Сумма  на 2017год</t>
  </si>
  <si>
    <t>на  2018 год</t>
  </si>
  <si>
    <t xml:space="preserve"> на 2019 год</t>
  </si>
  <si>
    <t>(тыс.рублей)</t>
  </si>
  <si>
    <t>Сумма на 2017год</t>
  </si>
  <si>
    <t xml:space="preserve"> на 2018 год</t>
  </si>
  <si>
    <t>на  2019 год</t>
  </si>
  <si>
    <t>Сумма на 2017 год</t>
  </si>
  <si>
    <t>Сумма на 2018 год</t>
  </si>
  <si>
    <t>Сумма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</si>
</sst>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_р_._-;\-* #,##0.0_р_._-;_-* &quot;-&quot;??_р_._-;_-@_-"/>
    <numFmt numFmtId="165" formatCode="0.000"/>
    <numFmt numFmtId="166" formatCode="#,##0.00000"/>
    <numFmt numFmtId="167" formatCode="#,##0.0"/>
    <numFmt numFmtId="168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MS Sans Serif"/>
      <family val="2"/>
      <charset val="204"/>
    </font>
    <font>
      <i/>
      <sz val="11"/>
      <name val="Times New Roman"/>
      <family val="1"/>
      <charset val="204"/>
    </font>
    <font>
      <b/>
      <sz val="12"/>
      <name val="Arial Cyr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43" fontId="22" fillId="0" borderId="0" applyFont="0" applyFill="0" applyBorder="0" applyAlignment="0" applyProtection="0"/>
    <xf numFmtId="0" fontId="1" fillId="0" borderId="0"/>
    <xf numFmtId="0" fontId="9" fillId="0" borderId="0" applyNumberFormat="0" applyFont="0" applyFill="0" applyBorder="0" applyAlignment="0" applyProtection="0"/>
    <xf numFmtId="0" fontId="23" fillId="0" borderId="0">
      <alignment vertical="top"/>
    </xf>
  </cellStyleXfs>
  <cellXfs count="184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43" fontId="3" fillId="0" borderId="0" xfId="1" applyFont="1" applyFill="1" applyAlignment="1">
      <alignment horizontal="right"/>
    </xf>
    <xf numFmtId="43" fontId="4" fillId="0" borderId="3" xfId="1" applyNumberFormat="1" applyFont="1" applyFill="1" applyBorder="1" applyAlignment="1">
      <alignment horizontal="center" vertical="top"/>
    </xf>
    <xf numFmtId="2" fontId="4" fillId="0" borderId="3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43" fontId="3" fillId="0" borderId="0" xfId="1" applyFont="1" applyFill="1" applyBorder="1" applyAlignment="1">
      <alignment horizontal="center" vertical="top"/>
    </xf>
    <xf numFmtId="43" fontId="3" fillId="0" borderId="0" xfId="1" applyFont="1" applyFill="1" applyAlignment="1">
      <alignment horizontal="center" vertical="top"/>
    </xf>
    <xf numFmtId="43" fontId="3" fillId="0" borderId="0" xfId="1" applyFont="1" applyFill="1" applyAlignment="1">
      <alignment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7" fillId="0" borderId="0" xfId="0" applyFont="1" applyFill="1"/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43" fontId="3" fillId="2" borderId="3" xfId="3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12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/>
    <xf numFmtId="0" fontId="5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3" fillId="0" borderId="0" xfId="0" applyFont="1"/>
    <xf numFmtId="43" fontId="13" fillId="0" borderId="0" xfId="3" applyFont="1" applyAlignment="1">
      <alignment horizontal="center" vertical="center"/>
    </xf>
    <xf numFmtId="0" fontId="3" fillId="0" borderId="0" xfId="0" applyFont="1" applyFill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3" fillId="0" borderId="0" xfId="0" applyFont="1" applyAlignment="1"/>
    <xf numFmtId="49" fontId="13" fillId="0" borderId="0" xfId="0" applyNumberFormat="1" applyFont="1" applyAlignment="1"/>
    <xf numFmtId="0" fontId="13" fillId="0" borderId="0" xfId="0" applyFont="1" applyAlignment="1">
      <alignment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15" fillId="3" borderId="3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43" fontId="13" fillId="3" borderId="3" xfId="3" applyNumberFormat="1" applyFont="1" applyFill="1" applyBorder="1" applyAlignment="1">
      <alignment horizontal="left"/>
    </xf>
    <xf numFmtId="43" fontId="13" fillId="3" borderId="3" xfId="3" applyFont="1" applyFill="1" applyBorder="1" applyAlignment="1">
      <alignment horizontal="left"/>
    </xf>
    <xf numFmtId="164" fontId="13" fillId="3" borderId="3" xfId="0" applyNumberFormat="1" applyFont="1" applyFill="1" applyBorder="1"/>
    <xf numFmtId="164" fontId="13" fillId="0" borderId="3" xfId="0" applyNumberFormat="1" applyFont="1" applyBorder="1"/>
    <xf numFmtId="43" fontId="13" fillId="0" borderId="0" xfId="0" applyNumberFormat="1" applyFont="1"/>
    <xf numFmtId="165" fontId="13" fillId="0" borderId="0" xfId="0" applyNumberFormat="1" applyFont="1"/>
    <xf numFmtId="43" fontId="13" fillId="3" borderId="3" xfId="3" applyFont="1" applyFill="1" applyBorder="1" applyAlignment="1">
      <alignment horizontal="center"/>
    </xf>
    <xf numFmtId="0" fontId="13" fillId="0" borderId="3" xfId="0" applyFont="1" applyBorder="1"/>
    <xf numFmtId="43" fontId="17" fillId="3" borderId="0" xfId="0" applyNumberFormat="1" applyFont="1" applyFill="1"/>
    <xf numFmtId="0" fontId="18" fillId="3" borderId="0" xfId="0" applyFont="1" applyFill="1"/>
    <xf numFmtId="43" fontId="18" fillId="0" borderId="0" xfId="0" applyNumberFormat="1" applyFont="1"/>
    <xf numFmtId="0" fontId="18" fillId="0" borderId="0" xfId="0" applyFont="1"/>
    <xf numFmtId="49" fontId="19" fillId="3" borderId="3" xfId="0" applyNumberFormat="1" applyFont="1" applyFill="1" applyBorder="1" applyAlignment="1">
      <alignment horizontal="center"/>
    </xf>
    <xf numFmtId="49" fontId="21" fillId="3" borderId="3" xfId="4" applyNumberFormat="1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vertical="center" wrapText="1"/>
    </xf>
    <xf numFmtId="0" fontId="19" fillId="0" borderId="0" xfId="0" applyFont="1"/>
    <xf numFmtId="43" fontId="19" fillId="0" borderId="0" xfId="0" applyNumberFormat="1" applyFont="1"/>
    <xf numFmtId="49" fontId="13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vertical="center" wrapText="1"/>
    </xf>
    <xf numFmtId="49" fontId="13" fillId="3" borderId="3" xfId="0" applyNumberFormat="1" applyFont="1" applyFill="1" applyBorder="1" applyAlignment="1"/>
    <xf numFmtId="4" fontId="13" fillId="3" borderId="3" xfId="0" applyNumberFormat="1" applyFont="1" applyFill="1" applyBorder="1" applyAlignment="1"/>
    <xf numFmtId="166" fontId="13" fillId="0" borderId="0" xfId="0" applyNumberFormat="1" applyFont="1"/>
    <xf numFmtId="0" fontId="7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right" wrapText="1"/>
    </xf>
    <xf numFmtId="0" fontId="6" fillId="0" borderId="3" xfId="0" applyFont="1" applyBorder="1" applyAlignment="1">
      <alignment horizontal="justify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168" fontId="7" fillId="0" borderId="3" xfId="0" applyNumberFormat="1" applyFont="1" applyFill="1" applyBorder="1" applyAlignment="1">
      <alignment horizontal="justify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/>
    </xf>
    <xf numFmtId="2" fontId="3" fillId="0" borderId="0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3" borderId="3" xfId="0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top" wrapText="1"/>
    </xf>
    <xf numFmtId="43" fontId="4" fillId="0" borderId="3" xfId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43" fontId="3" fillId="0" borderId="2" xfId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2" fontId="13" fillId="0" borderId="0" xfId="0" applyNumberFormat="1" applyFont="1"/>
    <xf numFmtId="164" fontId="3" fillId="0" borderId="2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14" fillId="0" borderId="3" xfId="0" applyNumberFormat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0" fontId="24" fillId="0" borderId="2" xfId="0" applyNumberFormat="1" applyFont="1" applyFill="1" applyBorder="1" applyAlignment="1">
      <alignment horizontal="justify" vertical="center" wrapText="1"/>
    </xf>
    <xf numFmtId="0" fontId="24" fillId="0" borderId="3" xfId="0" applyFont="1" applyFill="1" applyBorder="1" applyAlignment="1">
      <alignment horizontal="justify" vertical="center" wrapText="1"/>
    </xf>
    <xf numFmtId="0" fontId="24" fillId="0" borderId="3" xfId="0" applyNumberFormat="1" applyFont="1" applyFill="1" applyBorder="1" applyAlignment="1">
      <alignment horizontal="justify" vertical="center" wrapText="1"/>
    </xf>
    <xf numFmtId="0" fontId="15" fillId="0" borderId="3" xfId="0" applyFont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0" fillId="0" borderId="0" xfId="0" applyAlignment="1"/>
    <xf numFmtId="4" fontId="3" fillId="3" borderId="3" xfId="0" applyNumberFormat="1" applyFont="1" applyFill="1" applyBorder="1" applyAlignment="1">
      <alignment horizontal="center" vertical="center" wrapText="1"/>
    </xf>
    <xf numFmtId="43" fontId="4" fillId="3" borderId="3" xfId="1" applyNumberFormat="1" applyFont="1" applyFill="1" applyBorder="1" applyAlignment="1">
      <alignment horizontal="center" vertical="top"/>
    </xf>
    <xf numFmtId="49" fontId="13" fillId="3" borderId="3" xfId="0" applyNumberFormat="1" applyFont="1" applyFill="1" applyBorder="1" applyAlignment="1">
      <alignment horizontal="center" vertical="top" wrapText="1"/>
    </xf>
    <xf numFmtId="49" fontId="13" fillId="3" borderId="3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0" xfId="0" applyFont="1"/>
    <xf numFmtId="0" fontId="13" fillId="0" borderId="0" xfId="0" applyFont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 wrapText="1"/>
    </xf>
    <xf numFmtId="43" fontId="4" fillId="0" borderId="3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43" fontId="3" fillId="0" borderId="7" xfId="1" applyFont="1" applyFill="1" applyBorder="1" applyAlignment="1">
      <alignment horizontal="right"/>
    </xf>
    <xf numFmtId="0" fontId="3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4" xfId="2" applyNumberFormat="1" applyFont="1" applyBorder="1" applyAlignment="1">
      <alignment horizontal="center" vertical="center" wrapText="1"/>
    </xf>
    <xf numFmtId="2" fontId="6" fillId="0" borderId="6" xfId="2" applyNumberFormat="1" applyFont="1" applyBorder="1" applyAlignment="1">
      <alignment horizontal="center" vertical="center" wrapText="1"/>
    </xf>
    <xf numFmtId="2" fontId="6" fillId="0" borderId="5" xfId="2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/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>
      <alignment horizontal="left" wrapText="1"/>
    </xf>
  </cellXfs>
  <cellStyles count="16">
    <cellStyle name="Обычный" xfId="0" builtinId="0"/>
    <cellStyle name="Обычный 10" xfId="11"/>
    <cellStyle name="Обычный 12" xfId="5"/>
    <cellStyle name="Обычный 16" xfId="8"/>
    <cellStyle name="Обычный 17" xfId="7"/>
    <cellStyle name="Обычный 18 2" xfId="9"/>
    <cellStyle name="Обычный 18 2 2" xfId="13"/>
    <cellStyle name="Обычный 2 2 2" xfId="6"/>
    <cellStyle name="Обычный 23" xfId="14"/>
    <cellStyle name="Обычный 3 31" xfId="10"/>
    <cellStyle name="Обычный 3 33" xfId="15"/>
    <cellStyle name="Обычный 5" xfId="2"/>
    <cellStyle name="Обычный 7" xfId="4"/>
    <cellStyle name="Финансовый" xfId="1" builtinId="3"/>
    <cellStyle name="Финансовый 13" xfId="3"/>
    <cellStyle name="Финансовый 3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103;%201-8,25,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25"/>
      <sheetName val="26"/>
    </sheetNames>
    <sheetDataSet>
      <sheetData sheetId="0">
        <row r="21">
          <cell r="C21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47"/>
  <sheetViews>
    <sheetView view="pageBreakPreview" zoomScale="60" zoomScaleNormal="100" workbookViewId="0">
      <selection activeCell="C13" sqref="C13"/>
    </sheetView>
  </sheetViews>
  <sheetFormatPr defaultRowHeight="15.75" x14ac:dyDescent="0.25"/>
  <cols>
    <col min="1" max="1" width="66.42578125" style="1" customWidth="1"/>
    <col min="2" max="2" width="35.7109375" style="1" customWidth="1"/>
    <col min="3" max="3" width="26.5703125" style="18" customWidth="1"/>
    <col min="4" max="9" width="0" style="1" hidden="1" customWidth="1"/>
    <col min="10" max="16384" width="9.140625" style="1"/>
  </cols>
  <sheetData>
    <row r="1" spans="1:9" ht="75" customHeight="1" x14ac:dyDescent="0.25">
      <c r="B1" s="142" t="s">
        <v>599</v>
      </c>
      <c r="C1" s="142"/>
      <c r="D1" s="2"/>
      <c r="E1" s="2"/>
      <c r="F1" s="2"/>
      <c r="G1" s="2"/>
      <c r="H1" s="2"/>
      <c r="I1" s="2"/>
    </row>
    <row r="2" spans="1:9" ht="25.5" customHeight="1" x14ac:dyDescent="0.25">
      <c r="A2" s="135" t="s">
        <v>510</v>
      </c>
      <c r="B2" s="135"/>
      <c r="C2" s="135"/>
    </row>
    <row r="3" spans="1:9" ht="19.149999999999999" customHeight="1" x14ac:dyDescent="0.25">
      <c r="B3" s="3"/>
      <c r="C3" s="4" t="s">
        <v>0</v>
      </c>
    </row>
    <row r="4" spans="1:9" ht="18.75" customHeight="1" x14ac:dyDescent="0.25">
      <c r="A4" s="136" t="s">
        <v>1</v>
      </c>
      <c r="B4" s="138" t="s">
        <v>2</v>
      </c>
      <c r="C4" s="140" t="s">
        <v>606</v>
      </c>
    </row>
    <row r="5" spans="1:9" ht="18.75" customHeight="1" x14ac:dyDescent="0.25">
      <c r="A5" s="137"/>
      <c r="B5" s="139"/>
      <c r="C5" s="141"/>
      <c r="D5" s="5">
        <v>395978.2</v>
      </c>
      <c r="E5" s="5">
        <v>395978.2</v>
      </c>
      <c r="F5" s="5">
        <v>395978.2</v>
      </c>
      <c r="G5" s="5">
        <v>395978.2</v>
      </c>
      <c r="H5" s="5">
        <v>395978.2</v>
      </c>
      <c r="I5" s="5">
        <v>395978.2</v>
      </c>
    </row>
    <row r="6" spans="1:9" x14ac:dyDescent="0.25">
      <c r="A6" s="6" t="s">
        <v>4</v>
      </c>
      <c r="B6" s="7"/>
      <c r="C6" s="8">
        <f t="shared" ref="C6" si="0">-C7</f>
        <v>0</v>
      </c>
      <c r="D6" s="5" t="e">
        <f t="shared" ref="D6:I6" si="1">D9+D14+D19</f>
        <v>#REF!</v>
      </c>
      <c r="E6" s="5" t="e">
        <f t="shared" si="1"/>
        <v>#REF!</v>
      </c>
      <c r="F6" s="5" t="e">
        <f t="shared" si="1"/>
        <v>#REF!</v>
      </c>
      <c r="G6" s="5" t="e">
        <f t="shared" si="1"/>
        <v>#REF!</v>
      </c>
      <c r="H6" s="5" t="e">
        <f t="shared" si="1"/>
        <v>#REF!</v>
      </c>
      <c r="I6" s="5" t="e">
        <f t="shared" si="1"/>
        <v>#REF!</v>
      </c>
    </row>
    <row r="7" spans="1:9" ht="36.75" customHeight="1" x14ac:dyDescent="0.25">
      <c r="A7" s="6" t="s">
        <v>5</v>
      </c>
      <c r="B7" s="7" t="s">
        <v>6</v>
      </c>
      <c r="C7" s="8">
        <f>C13+C18+C25</f>
        <v>0</v>
      </c>
      <c r="D7" s="5"/>
      <c r="E7" s="5"/>
      <c r="F7" s="5"/>
      <c r="G7" s="5"/>
      <c r="H7" s="5"/>
      <c r="I7" s="5"/>
    </row>
    <row r="8" spans="1:9" ht="15.75" hidden="1" customHeight="1" x14ac:dyDescent="0.25">
      <c r="A8" s="6" t="s">
        <v>7</v>
      </c>
      <c r="B8" s="7" t="s">
        <v>8</v>
      </c>
      <c r="C8" s="8">
        <f t="shared" ref="C8" si="2">C9+C11</f>
        <v>0</v>
      </c>
      <c r="D8" s="5" t="e">
        <f>#REF!</f>
        <v>#REF!</v>
      </c>
      <c r="E8" s="5" t="e">
        <f>#REF!</f>
        <v>#REF!</v>
      </c>
      <c r="F8" s="5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</row>
    <row r="9" spans="1:9" s="12" customFormat="1" ht="31.5" hidden="1" customHeight="1" x14ac:dyDescent="0.25">
      <c r="A9" s="9" t="s">
        <v>9</v>
      </c>
      <c r="B9" s="10" t="s">
        <v>10</v>
      </c>
      <c r="C9" s="11">
        <f t="shared" ref="C9" si="3">C10</f>
        <v>0</v>
      </c>
      <c r="D9" s="5" t="e">
        <f t="shared" ref="D9:I9" si="4">D10-D12</f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</row>
    <row r="10" spans="1:9" ht="31.5" hidden="1" customHeight="1" x14ac:dyDescent="0.25">
      <c r="A10" s="9" t="s">
        <v>11</v>
      </c>
      <c r="B10" s="10" t="s">
        <v>12</v>
      </c>
      <c r="C10" s="11"/>
      <c r="D10" s="5" t="e">
        <f t="shared" ref="D10:I10" si="5">D11</f>
        <v>#REF!</v>
      </c>
      <c r="E10" s="5" t="e">
        <f t="shared" si="5"/>
        <v>#REF!</v>
      </c>
      <c r="F10" s="5" t="e">
        <f t="shared" si="5"/>
        <v>#REF!</v>
      </c>
      <c r="G10" s="5" t="e">
        <f t="shared" si="5"/>
        <v>#REF!</v>
      </c>
      <c r="H10" s="5" t="e">
        <f t="shared" si="5"/>
        <v>#REF!</v>
      </c>
      <c r="I10" s="5" t="e">
        <f t="shared" si="5"/>
        <v>#REF!</v>
      </c>
    </row>
    <row r="11" spans="1:9" ht="40.5" hidden="1" customHeight="1" x14ac:dyDescent="0.25">
      <c r="A11" s="9" t="s">
        <v>13</v>
      </c>
      <c r="B11" s="10" t="s">
        <v>14</v>
      </c>
      <c r="C11" s="11">
        <f t="shared" ref="C11" si="6">C12</f>
        <v>0</v>
      </c>
      <c r="D11" s="5" t="e">
        <f>D13+#REF!+D18-D16-D19</f>
        <v>#REF!</v>
      </c>
      <c r="E11" s="5" t="e">
        <f>E13+#REF!+E18-E16-E19</f>
        <v>#REF!</v>
      </c>
      <c r="F11" s="5" t="e">
        <f>F13+#REF!+F18-F16-F19</f>
        <v>#REF!</v>
      </c>
      <c r="G11" s="5" t="e">
        <f>G13+#REF!+G18-G16-G19</f>
        <v>#REF!</v>
      </c>
      <c r="H11" s="5" t="e">
        <f>H13+#REF!+H18-H16-H19</f>
        <v>#REF!</v>
      </c>
      <c r="I11" s="5" t="e">
        <f>I13+#REF!+I18-I16-I19</f>
        <v>#REF!</v>
      </c>
    </row>
    <row r="12" spans="1:9" ht="43.5" hidden="1" customHeight="1" x14ac:dyDescent="0.25">
      <c r="A12" s="9" t="s">
        <v>15</v>
      </c>
      <c r="B12" s="10" t="s">
        <v>16</v>
      </c>
      <c r="C12" s="11"/>
      <c r="D12" s="5">
        <f t="shared" ref="D12:I12" si="7">D13</f>
        <v>160000</v>
      </c>
      <c r="E12" s="5">
        <f t="shared" si="7"/>
        <v>160000</v>
      </c>
      <c r="F12" s="5">
        <f t="shared" si="7"/>
        <v>160000</v>
      </c>
      <c r="G12" s="5">
        <f t="shared" si="7"/>
        <v>160000</v>
      </c>
      <c r="H12" s="5">
        <f t="shared" si="7"/>
        <v>160000</v>
      </c>
      <c r="I12" s="5">
        <f t="shared" si="7"/>
        <v>160000</v>
      </c>
    </row>
    <row r="13" spans="1:9" ht="30.75" customHeight="1" x14ac:dyDescent="0.25">
      <c r="A13" s="6" t="s">
        <v>7</v>
      </c>
      <c r="B13" s="7" t="s">
        <v>513</v>
      </c>
      <c r="C13" s="11">
        <f t="shared" ref="C13" si="8">C14-C16</f>
        <v>2433</v>
      </c>
      <c r="D13" s="5">
        <v>160000</v>
      </c>
      <c r="E13" s="5">
        <v>160000</v>
      </c>
      <c r="F13" s="5">
        <v>160000</v>
      </c>
      <c r="G13" s="5">
        <v>160000</v>
      </c>
      <c r="H13" s="5">
        <v>160000</v>
      </c>
      <c r="I13" s="5">
        <v>160000</v>
      </c>
    </row>
    <row r="14" spans="1:9" s="12" customFormat="1" ht="56.25" customHeight="1" x14ac:dyDescent="0.25">
      <c r="A14" s="9" t="s">
        <v>9</v>
      </c>
      <c r="B14" s="10" t="s">
        <v>514</v>
      </c>
      <c r="C14" s="11">
        <f t="shared" ref="C14" si="9">C15</f>
        <v>2433</v>
      </c>
      <c r="D14" s="5">
        <f t="shared" ref="D14:I14" si="10">D15-D17</f>
        <v>-4978.640000000014</v>
      </c>
      <c r="E14" s="5">
        <f t="shared" si="10"/>
        <v>-4978.640000000014</v>
      </c>
      <c r="F14" s="5">
        <f t="shared" si="10"/>
        <v>-4978.640000000014</v>
      </c>
      <c r="G14" s="5">
        <f t="shared" si="10"/>
        <v>-4978.640000000014</v>
      </c>
      <c r="H14" s="5">
        <f t="shared" si="10"/>
        <v>-4978.640000000014</v>
      </c>
      <c r="I14" s="5">
        <f t="shared" si="10"/>
        <v>-4978.640000000014</v>
      </c>
    </row>
    <row r="15" spans="1:9" ht="50.25" customHeight="1" x14ac:dyDescent="0.25">
      <c r="A15" s="9" t="s">
        <v>17</v>
      </c>
      <c r="B15" s="10" t="s">
        <v>12</v>
      </c>
      <c r="C15" s="11">
        <v>2433</v>
      </c>
      <c r="D15" s="5">
        <f t="shared" ref="D15:I15" si="11">D16</f>
        <v>250000</v>
      </c>
      <c r="E15" s="5">
        <f t="shared" si="11"/>
        <v>250000</v>
      </c>
      <c r="F15" s="5">
        <f t="shared" si="11"/>
        <v>250000</v>
      </c>
      <c r="G15" s="5">
        <f t="shared" si="11"/>
        <v>250000</v>
      </c>
      <c r="H15" s="5">
        <f t="shared" si="11"/>
        <v>250000</v>
      </c>
      <c r="I15" s="5">
        <f t="shared" si="11"/>
        <v>250000</v>
      </c>
    </row>
    <row r="16" spans="1:9" ht="41.25" hidden="1" customHeight="1" x14ac:dyDescent="0.25">
      <c r="A16" s="9" t="s">
        <v>13</v>
      </c>
      <c r="B16" s="10" t="s">
        <v>14</v>
      </c>
      <c r="C16" s="11">
        <f t="shared" ref="C16" si="12">C17</f>
        <v>0</v>
      </c>
      <c r="D16" s="5">
        <v>250000</v>
      </c>
      <c r="E16" s="5">
        <v>250000</v>
      </c>
      <c r="F16" s="5">
        <v>250000</v>
      </c>
      <c r="G16" s="5">
        <v>250000</v>
      </c>
      <c r="H16" s="5">
        <v>250000</v>
      </c>
      <c r="I16" s="5">
        <v>250000</v>
      </c>
    </row>
    <row r="17" spans="1:9" ht="51.75" hidden="1" customHeight="1" x14ac:dyDescent="0.25">
      <c r="A17" s="9" t="s">
        <v>18</v>
      </c>
      <c r="B17" s="10" t="s">
        <v>19</v>
      </c>
      <c r="C17" s="11">
        <v>0</v>
      </c>
      <c r="D17" s="5">
        <f t="shared" ref="D17:I17" si="13">D18</f>
        <v>254978.64</v>
      </c>
      <c r="E17" s="5">
        <f t="shared" si="13"/>
        <v>254978.64</v>
      </c>
      <c r="F17" s="5">
        <f t="shared" si="13"/>
        <v>254978.64</v>
      </c>
      <c r="G17" s="5">
        <f t="shared" si="13"/>
        <v>254978.64</v>
      </c>
      <c r="H17" s="5">
        <f t="shared" si="13"/>
        <v>254978.64</v>
      </c>
      <c r="I17" s="5">
        <f t="shared" si="13"/>
        <v>254978.64</v>
      </c>
    </row>
    <row r="18" spans="1:9" ht="41.25" customHeight="1" x14ac:dyDescent="0.25">
      <c r="A18" s="6" t="s">
        <v>20</v>
      </c>
      <c r="B18" s="7" t="s">
        <v>515</v>
      </c>
      <c r="C18" s="8">
        <f t="shared" ref="C18" si="14">C19-(-C22)</f>
        <v>-2433</v>
      </c>
      <c r="D18" s="5">
        <f t="shared" ref="D18:I18" si="15">4978.64+250000</f>
        <v>254978.64</v>
      </c>
      <c r="E18" s="5">
        <f t="shared" si="15"/>
        <v>254978.64</v>
      </c>
      <c r="F18" s="5">
        <f t="shared" si="15"/>
        <v>254978.64</v>
      </c>
      <c r="G18" s="5">
        <f t="shared" si="15"/>
        <v>254978.64</v>
      </c>
      <c r="H18" s="5">
        <f t="shared" si="15"/>
        <v>254978.64</v>
      </c>
      <c r="I18" s="5">
        <f t="shared" si="15"/>
        <v>254978.64</v>
      </c>
    </row>
    <row r="19" spans="1:9" s="12" customFormat="1" ht="75" customHeight="1" x14ac:dyDescent="0.25">
      <c r="A19" s="9" t="s">
        <v>21</v>
      </c>
      <c r="B19" s="10" t="s">
        <v>516</v>
      </c>
      <c r="C19" s="11">
        <f t="shared" ref="C19" si="16">C20</f>
        <v>7000</v>
      </c>
      <c r="D19" s="5" t="e">
        <f>#REF!+D20</f>
        <v>#REF!</v>
      </c>
      <c r="E19" s="5" t="e">
        <f>#REF!+E20</f>
        <v>#REF!</v>
      </c>
      <c r="F19" s="5" t="e">
        <f>#REF!+F20</f>
        <v>#REF!</v>
      </c>
      <c r="G19" s="5" t="e">
        <f>#REF!+G20</f>
        <v>#REF!</v>
      </c>
      <c r="H19" s="5" t="e">
        <f>#REF!+H20</f>
        <v>#REF!</v>
      </c>
      <c r="I19" s="5" t="e">
        <f>#REF!+I20</f>
        <v>#REF!</v>
      </c>
    </row>
    <row r="20" spans="1:9" ht="75" customHeight="1" x14ac:dyDescent="0.25">
      <c r="A20" s="9" t="s">
        <v>23</v>
      </c>
      <c r="B20" s="10" t="s">
        <v>517</v>
      </c>
      <c r="C20" s="11">
        <f>C21</f>
        <v>7000</v>
      </c>
      <c r="D20" s="5" t="e">
        <f>D22 -#REF!</f>
        <v>#REF!</v>
      </c>
      <c r="E20" s="5" t="e">
        <f>E22 -#REF!</f>
        <v>#REF!</v>
      </c>
      <c r="F20" s="5" t="e">
        <f>F22 -#REF!</f>
        <v>#REF!</v>
      </c>
      <c r="G20" s="5" t="e">
        <f>G22 -#REF!</f>
        <v>#REF!</v>
      </c>
      <c r="H20" s="5" t="e">
        <f>H22 -#REF!</f>
        <v>#REF!</v>
      </c>
      <c r="I20" s="5" t="e">
        <f>I22 -#REF!</f>
        <v>#REF!</v>
      </c>
    </row>
    <row r="21" spans="1:9" ht="86.25" customHeight="1" x14ac:dyDescent="0.25">
      <c r="A21" s="9" t="s">
        <v>25</v>
      </c>
      <c r="B21" s="10" t="s">
        <v>595</v>
      </c>
      <c r="C21" s="11">
        <v>7000</v>
      </c>
      <c r="D21" s="5"/>
      <c r="E21" s="5"/>
      <c r="F21" s="5"/>
      <c r="G21" s="5"/>
      <c r="H21" s="5"/>
      <c r="I21" s="5"/>
    </row>
    <row r="22" spans="1:9" ht="75" customHeight="1" x14ac:dyDescent="0.25">
      <c r="A22" s="9" t="s">
        <v>22</v>
      </c>
      <c r="B22" s="10" t="s">
        <v>518</v>
      </c>
      <c r="C22" s="11">
        <f t="shared" ref="C22" si="17">C23</f>
        <v>-9433</v>
      </c>
      <c r="D22" s="5" t="e">
        <f>#REF!+D23</f>
        <v>#REF!</v>
      </c>
      <c r="E22" s="5" t="e">
        <f>#REF!+E23</f>
        <v>#REF!</v>
      </c>
      <c r="F22" s="5" t="e">
        <f>#REF!+F23</f>
        <v>#REF!</v>
      </c>
      <c r="G22" s="5" t="e">
        <f>#REF!+G23</f>
        <v>#REF!</v>
      </c>
      <c r="H22" s="5" t="e">
        <f>#REF!+H23</f>
        <v>#REF!</v>
      </c>
      <c r="I22" s="5" t="e">
        <f>#REF!+I23</f>
        <v>#REF!</v>
      </c>
    </row>
    <row r="23" spans="1:9" ht="75" customHeight="1" x14ac:dyDescent="0.25">
      <c r="A23" s="9" t="s">
        <v>24</v>
      </c>
      <c r="B23" s="10" t="s">
        <v>519</v>
      </c>
      <c r="C23" s="11">
        <f>-7000-2433</f>
        <v>-9433</v>
      </c>
      <c r="D23" s="5">
        <v>2800</v>
      </c>
      <c r="E23" s="5">
        <v>2800</v>
      </c>
      <c r="F23" s="5">
        <v>2800</v>
      </c>
      <c r="G23" s="5">
        <v>2800</v>
      </c>
      <c r="H23" s="5">
        <v>2800</v>
      </c>
      <c r="I23" s="5">
        <v>2800</v>
      </c>
    </row>
    <row r="24" spans="1:9" ht="104.25" customHeight="1" x14ac:dyDescent="0.25">
      <c r="A24" s="9" t="s">
        <v>26</v>
      </c>
      <c r="B24" s="10" t="s">
        <v>594</v>
      </c>
      <c r="C24" s="11">
        <v>-7000</v>
      </c>
    </row>
    <row r="25" spans="1:9" hidden="1" x14ac:dyDescent="0.25">
      <c r="A25" s="9" t="s">
        <v>520</v>
      </c>
      <c r="B25" s="10" t="s">
        <v>6</v>
      </c>
      <c r="C25" s="102">
        <f t="shared" ref="C25:C29" si="18">C26</f>
        <v>0</v>
      </c>
    </row>
    <row r="26" spans="1:9" ht="31.5" hidden="1" x14ac:dyDescent="0.25">
      <c r="A26" s="9" t="s">
        <v>521</v>
      </c>
      <c r="B26" s="10" t="s">
        <v>522</v>
      </c>
      <c r="C26" s="102">
        <f t="shared" si="18"/>
        <v>0</v>
      </c>
    </row>
    <row r="27" spans="1:9" hidden="1" x14ac:dyDescent="0.25">
      <c r="A27" s="9" t="s">
        <v>523</v>
      </c>
      <c r="B27" s="10" t="s">
        <v>524</v>
      </c>
      <c r="C27" s="103">
        <f t="shared" si="18"/>
        <v>0</v>
      </c>
    </row>
    <row r="28" spans="1:9" hidden="1" x14ac:dyDescent="0.25">
      <c r="A28" s="9" t="s">
        <v>525</v>
      </c>
      <c r="B28" s="10" t="s">
        <v>526</v>
      </c>
      <c r="C28" s="102">
        <f t="shared" si="18"/>
        <v>0</v>
      </c>
    </row>
    <row r="29" spans="1:9" hidden="1" x14ac:dyDescent="0.25">
      <c r="A29" s="9" t="s">
        <v>527</v>
      </c>
      <c r="B29" s="10" t="s">
        <v>526</v>
      </c>
      <c r="C29" s="102">
        <f t="shared" si="18"/>
        <v>0</v>
      </c>
    </row>
    <row r="30" spans="1:9" ht="31.5" hidden="1" x14ac:dyDescent="0.25">
      <c r="A30" s="9" t="s">
        <v>528</v>
      </c>
      <c r="B30" s="10" t="s">
        <v>529</v>
      </c>
      <c r="C30" s="103">
        <v>0</v>
      </c>
    </row>
    <row r="31" spans="1:9" hidden="1" x14ac:dyDescent="0.25">
      <c r="B31" s="13"/>
      <c r="C31" s="14"/>
    </row>
    <row r="32" spans="1:9" x14ac:dyDescent="0.25">
      <c r="B32" s="13"/>
      <c r="C32" s="14"/>
    </row>
    <row r="33" spans="2:3" x14ac:dyDescent="0.25">
      <c r="B33" s="13"/>
      <c r="C33" s="14"/>
    </row>
    <row r="34" spans="2:3" x14ac:dyDescent="0.25">
      <c r="B34" s="13"/>
      <c r="C34" s="14"/>
    </row>
    <row r="35" spans="2:3" x14ac:dyDescent="0.25">
      <c r="B35" s="15"/>
      <c r="C35" s="16"/>
    </row>
    <row r="36" spans="2:3" x14ac:dyDescent="0.25">
      <c r="B36" s="15"/>
      <c r="C36" s="16"/>
    </row>
    <row r="37" spans="2:3" x14ac:dyDescent="0.25">
      <c r="B37" s="15"/>
      <c r="C37" s="16"/>
    </row>
    <row r="38" spans="2:3" x14ac:dyDescent="0.25">
      <c r="C38" s="17"/>
    </row>
    <row r="39" spans="2:3" x14ac:dyDescent="0.25">
      <c r="C39" s="17"/>
    </row>
    <row r="40" spans="2:3" x14ac:dyDescent="0.25">
      <c r="C40" s="17"/>
    </row>
    <row r="41" spans="2:3" x14ac:dyDescent="0.25">
      <c r="C41" s="17"/>
    </row>
    <row r="42" spans="2:3" x14ac:dyDescent="0.25">
      <c r="C42" s="17"/>
    </row>
    <row r="43" spans="2:3" x14ac:dyDescent="0.25">
      <c r="C43" s="17"/>
    </row>
    <row r="44" spans="2:3" x14ac:dyDescent="0.25">
      <c r="C44" s="17"/>
    </row>
    <row r="45" spans="2:3" x14ac:dyDescent="0.25">
      <c r="C45" s="17"/>
    </row>
    <row r="46" spans="2:3" x14ac:dyDescent="0.25">
      <c r="C46" s="17"/>
    </row>
    <row r="47" spans="2:3" x14ac:dyDescent="0.25">
      <c r="C47" s="17"/>
    </row>
    <row r="48" spans="2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17"/>
    </row>
    <row r="52" spans="3:3" x14ac:dyDescent="0.25">
      <c r="C52" s="17"/>
    </row>
    <row r="53" spans="3:3" x14ac:dyDescent="0.25">
      <c r="C53" s="17"/>
    </row>
    <row r="54" spans="3:3" x14ac:dyDescent="0.25">
      <c r="C54" s="17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17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3:3" x14ac:dyDescent="0.25">
      <c r="C65" s="17"/>
    </row>
    <row r="66" spans="3:3" x14ac:dyDescent="0.25">
      <c r="C66" s="17"/>
    </row>
    <row r="67" spans="3:3" x14ac:dyDescent="0.25">
      <c r="C67" s="17"/>
    </row>
    <row r="68" spans="3:3" x14ac:dyDescent="0.25">
      <c r="C68" s="17"/>
    </row>
    <row r="69" spans="3:3" x14ac:dyDescent="0.25">
      <c r="C69" s="17"/>
    </row>
    <row r="70" spans="3:3" x14ac:dyDescent="0.25">
      <c r="C70" s="17"/>
    </row>
    <row r="71" spans="3:3" x14ac:dyDescent="0.25">
      <c r="C71" s="17"/>
    </row>
    <row r="72" spans="3:3" x14ac:dyDescent="0.25">
      <c r="C72" s="17"/>
    </row>
    <row r="73" spans="3:3" x14ac:dyDescent="0.25">
      <c r="C73" s="17"/>
    </row>
    <row r="74" spans="3:3" x14ac:dyDescent="0.25">
      <c r="C74" s="17"/>
    </row>
    <row r="75" spans="3:3" x14ac:dyDescent="0.25">
      <c r="C75" s="17"/>
    </row>
    <row r="76" spans="3:3" x14ac:dyDescent="0.25">
      <c r="C76" s="17"/>
    </row>
    <row r="77" spans="3:3" x14ac:dyDescent="0.25">
      <c r="C77" s="17"/>
    </row>
    <row r="78" spans="3:3" x14ac:dyDescent="0.25">
      <c r="C78" s="17"/>
    </row>
    <row r="79" spans="3:3" x14ac:dyDescent="0.25">
      <c r="C79" s="17"/>
    </row>
    <row r="80" spans="3:3" x14ac:dyDescent="0.25">
      <c r="C80" s="17"/>
    </row>
    <row r="81" spans="3:3" x14ac:dyDescent="0.25">
      <c r="C81" s="17"/>
    </row>
    <row r="82" spans="3:3" x14ac:dyDescent="0.25">
      <c r="C82" s="17"/>
    </row>
    <row r="83" spans="3:3" x14ac:dyDescent="0.25">
      <c r="C83" s="17"/>
    </row>
    <row r="84" spans="3:3" x14ac:dyDescent="0.25">
      <c r="C84" s="17"/>
    </row>
    <row r="85" spans="3:3" x14ac:dyDescent="0.25">
      <c r="C85" s="17"/>
    </row>
    <row r="86" spans="3:3" x14ac:dyDescent="0.25">
      <c r="C86" s="17"/>
    </row>
    <row r="87" spans="3:3" x14ac:dyDescent="0.25">
      <c r="C87" s="17"/>
    </row>
    <row r="88" spans="3:3" x14ac:dyDescent="0.25">
      <c r="C88" s="17"/>
    </row>
    <row r="89" spans="3:3" x14ac:dyDescent="0.25">
      <c r="C89" s="17"/>
    </row>
    <row r="90" spans="3:3" x14ac:dyDescent="0.25">
      <c r="C90" s="17"/>
    </row>
    <row r="91" spans="3:3" x14ac:dyDescent="0.25">
      <c r="C91" s="17"/>
    </row>
    <row r="92" spans="3:3" x14ac:dyDescent="0.25">
      <c r="C92" s="17"/>
    </row>
    <row r="93" spans="3:3" x14ac:dyDescent="0.25">
      <c r="C93" s="17"/>
    </row>
    <row r="94" spans="3:3" x14ac:dyDescent="0.25">
      <c r="C94" s="17"/>
    </row>
    <row r="95" spans="3:3" x14ac:dyDescent="0.25">
      <c r="C95" s="17"/>
    </row>
    <row r="96" spans="3:3" x14ac:dyDescent="0.25">
      <c r="C96" s="17"/>
    </row>
    <row r="97" spans="3:3" x14ac:dyDescent="0.25">
      <c r="C97" s="17"/>
    </row>
    <row r="98" spans="3:3" x14ac:dyDescent="0.25">
      <c r="C98" s="17"/>
    </row>
    <row r="99" spans="3:3" x14ac:dyDescent="0.25">
      <c r="C99" s="17"/>
    </row>
    <row r="100" spans="3:3" x14ac:dyDescent="0.25">
      <c r="C100" s="17"/>
    </row>
    <row r="101" spans="3:3" x14ac:dyDescent="0.25">
      <c r="C101" s="17"/>
    </row>
    <row r="102" spans="3:3" x14ac:dyDescent="0.25">
      <c r="C102" s="17"/>
    </row>
    <row r="103" spans="3:3" x14ac:dyDescent="0.25">
      <c r="C103" s="17"/>
    </row>
    <row r="104" spans="3:3" x14ac:dyDescent="0.25">
      <c r="C104" s="17"/>
    </row>
    <row r="105" spans="3:3" x14ac:dyDescent="0.25">
      <c r="C105" s="17"/>
    </row>
    <row r="106" spans="3:3" x14ac:dyDescent="0.25">
      <c r="C106" s="17"/>
    </row>
    <row r="107" spans="3:3" x14ac:dyDescent="0.25">
      <c r="C107" s="17"/>
    </row>
    <row r="108" spans="3:3" x14ac:dyDescent="0.25">
      <c r="C108" s="17"/>
    </row>
    <row r="109" spans="3:3" x14ac:dyDescent="0.25">
      <c r="C109" s="17"/>
    </row>
    <row r="110" spans="3:3" x14ac:dyDescent="0.25">
      <c r="C110" s="17"/>
    </row>
    <row r="111" spans="3:3" x14ac:dyDescent="0.25">
      <c r="C111" s="17"/>
    </row>
    <row r="112" spans="3:3" x14ac:dyDescent="0.25">
      <c r="C112" s="17"/>
    </row>
    <row r="113" spans="3:3" x14ac:dyDescent="0.25">
      <c r="C113" s="17"/>
    </row>
    <row r="114" spans="3:3" x14ac:dyDescent="0.25">
      <c r="C114" s="17"/>
    </row>
    <row r="115" spans="3:3" x14ac:dyDescent="0.25">
      <c r="C115" s="17"/>
    </row>
    <row r="116" spans="3:3" x14ac:dyDescent="0.25">
      <c r="C116" s="17"/>
    </row>
    <row r="117" spans="3:3" x14ac:dyDescent="0.25">
      <c r="C117" s="17"/>
    </row>
    <row r="118" spans="3:3" x14ac:dyDescent="0.25">
      <c r="C118" s="17"/>
    </row>
    <row r="119" spans="3:3" x14ac:dyDescent="0.25">
      <c r="C119" s="17"/>
    </row>
    <row r="120" spans="3:3" x14ac:dyDescent="0.25">
      <c r="C120" s="17"/>
    </row>
    <row r="121" spans="3:3" x14ac:dyDescent="0.25">
      <c r="C121" s="17"/>
    </row>
    <row r="122" spans="3:3" x14ac:dyDescent="0.25">
      <c r="C122" s="17"/>
    </row>
    <row r="123" spans="3:3" x14ac:dyDescent="0.25">
      <c r="C123" s="17"/>
    </row>
    <row r="124" spans="3:3" x14ac:dyDescent="0.25">
      <c r="C124" s="17"/>
    </row>
    <row r="125" spans="3:3" x14ac:dyDescent="0.25">
      <c r="C125" s="17"/>
    </row>
    <row r="126" spans="3:3" x14ac:dyDescent="0.25">
      <c r="C126" s="17"/>
    </row>
    <row r="127" spans="3:3" x14ac:dyDescent="0.25">
      <c r="C127" s="17"/>
    </row>
    <row r="128" spans="3:3" x14ac:dyDescent="0.25">
      <c r="C128" s="17"/>
    </row>
    <row r="129" spans="3:3" x14ac:dyDescent="0.25">
      <c r="C129" s="17"/>
    </row>
    <row r="130" spans="3:3" x14ac:dyDescent="0.25">
      <c r="C130" s="17"/>
    </row>
    <row r="131" spans="3:3" x14ac:dyDescent="0.25">
      <c r="C131" s="17"/>
    </row>
    <row r="132" spans="3:3" x14ac:dyDescent="0.25">
      <c r="C132" s="17"/>
    </row>
    <row r="133" spans="3:3" x14ac:dyDescent="0.25">
      <c r="C133" s="17"/>
    </row>
    <row r="134" spans="3:3" x14ac:dyDescent="0.25">
      <c r="C134" s="17"/>
    </row>
    <row r="135" spans="3:3" x14ac:dyDescent="0.25">
      <c r="C135" s="17"/>
    </row>
    <row r="136" spans="3:3" x14ac:dyDescent="0.25">
      <c r="C136" s="17"/>
    </row>
    <row r="137" spans="3:3" x14ac:dyDescent="0.25">
      <c r="C137" s="17"/>
    </row>
    <row r="138" spans="3:3" x14ac:dyDescent="0.25">
      <c r="C138" s="17"/>
    </row>
    <row r="139" spans="3:3" x14ac:dyDescent="0.25">
      <c r="C139" s="17"/>
    </row>
    <row r="140" spans="3:3" x14ac:dyDescent="0.25">
      <c r="C140" s="17"/>
    </row>
    <row r="141" spans="3:3" x14ac:dyDescent="0.25">
      <c r="C141" s="17"/>
    </row>
    <row r="142" spans="3:3" x14ac:dyDescent="0.25">
      <c r="C142" s="17"/>
    </row>
    <row r="143" spans="3:3" x14ac:dyDescent="0.25">
      <c r="C143" s="17"/>
    </row>
    <row r="144" spans="3:3" x14ac:dyDescent="0.25">
      <c r="C144" s="17"/>
    </row>
    <row r="145" spans="3:3" x14ac:dyDescent="0.25">
      <c r="C145" s="17"/>
    </row>
    <row r="146" spans="3:3" x14ac:dyDescent="0.25">
      <c r="C146" s="17"/>
    </row>
    <row r="147" spans="3:3" x14ac:dyDescent="0.25">
      <c r="C147" s="17"/>
    </row>
  </sheetData>
  <mergeCells count="5">
    <mergeCell ref="A2:C2"/>
    <mergeCell ref="A4:A5"/>
    <mergeCell ref="B4:B5"/>
    <mergeCell ref="C4:C5"/>
    <mergeCell ref="B1:C1"/>
  </mergeCells>
  <pageMargins left="0.9055118110236221" right="0" top="0.35433070866141736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view="pageBreakPreview" topLeftCell="A4" zoomScale="60" zoomScaleNormal="100" workbookViewId="0">
      <selection activeCell="B18" sqref="B18"/>
    </sheetView>
  </sheetViews>
  <sheetFormatPr defaultRowHeight="15.75" x14ac:dyDescent="0.25"/>
  <cols>
    <col min="1" max="1" width="66.42578125" style="1" customWidth="1"/>
    <col min="2" max="2" width="35.7109375" style="1" customWidth="1"/>
    <col min="3" max="3" width="26.5703125" style="18" customWidth="1"/>
    <col min="4" max="9" width="0" style="1" hidden="1" customWidth="1"/>
    <col min="10" max="10" width="18.140625" style="1" customWidth="1"/>
    <col min="11" max="16384" width="9.140625" style="1"/>
  </cols>
  <sheetData>
    <row r="1" spans="1:10" ht="93" customHeight="1" x14ac:dyDescent="0.25">
      <c r="B1" s="2"/>
      <c r="C1" s="144" t="s">
        <v>598</v>
      </c>
      <c r="D1" s="144"/>
      <c r="E1" s="144"/>
      <c r="F1" s="144"/>
      <c r="G1" s="144"/>
      <c r="H1" s="144"/>
      <c r="I1" s="144"/>
      <c r="J1" s="144"/>
    </row>
    <row r="2" spans="1:10" ht="42.75" customHeight="1" x14ac:dyDescent="0.25">
      <c r="A2" s="135" t="s">
        <v>574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9.149999999999999" customHeight="1" x14ac:dyDescent="0.25">
      <c r="B3" s="3"/>
      <c r="C3" s="145" t="s">
        <v>0</v>
      </c>
      <c r="D3" s="145"/>
      <c r="E3" s="145"/>
      <c r="F3" s="145"/>
      <c r="G3" s="145"/>
      <c r="H3" s="145"/>
      <c r="I3" s="145"/>
      <c r="J3" s="145"/>
    </row>
    <row r="4" spans="1:10" ht="18.75" customHeight="1" x14ac:dyDescent="0.25">
      <c r="A4" s="136" t="s">
        <v>1</v>
      </c>
      <c r="B4" s="138" t="s">
        <v>2</v>
      </c>
      <c r="C4" s="143" t="s">
        <v>3</v>
      </c>
      <c r="D4" s="143"/>
      <c r="E4" s="143"/>
      <c r="F4" s="143"/>
      <c r="G4" s="143"/>
      <c r="H4" s="143"/>
      <c r="I4" s="143"/>
      <c r="J4" s="143"/>
    </row>
    <row r="5" spans="1:10" ht="18.75" customHeight="1" x14ac:dyDescent="0.25">
      <c r="A5" s="137"/>
      <c r="B5" s="139"/>
      <c r="C5" s="117" t="s">
        <v>607</v>
      </c>
      <c r="D5" s="5">
        <v>395978.2</v>
      </c>
      <c r="E5" s="5">
        <v>395978.2</v>
      </c>
      <c r="F5" s="5">
        <v>395978.2</v>
      </c>
      <c r="G5" s="5">
        <v>395978.2</v>
      </c>
      <c r="H5" s="5">
        <v>395978.2</v>
      </c>
      <c r="I5" s="5">
        <v>395978.2</v>
      </c>
      <c r="J5" s="106" t="s">
        <v>608</v>
      </c>
    </row>
    <row r="6" spans="1:10" x14ac:dyDescent="0.25">
      <c r="A6" s="6" t="s">
        <v>4</v>
      </c>
      <c r="B6" s="7"/>
      <c r="C6" s="8">
        <f>-C7</f>
        <v>0</v>
      </c>
      <c r="D6" s="8">
        <f t="shared" ref="D6:I6" si="0">-D7</f>
        <v>-250000</v>
      </c>
      <c r="E6" s="8">
        <f t="shared" si="0"/>
        <v>-250000</v>
      </c>
      <c r="F6" s="8">
        <f t="shared" si="0"/>
        <v>-250000</v>
      </c>
      <c r="G6" s="8">
        <f t="shared" si="0"/>
        <v>-250000</v>
      </c>
      <c r="H6" s="8">
        <f t="shared" si="0"/>
        <v>-250000</v>
      </c>
      <c r="I6" s="8">
        <f t="shared" si="0"/>
        <v>-250000</v>
      </c>
      <c r="J6" s="8">
        <f>-J7</f>
        <v>0</v>
      </c>
    </row>
    <row r="7" spans="1:10" ht="36.75" customHeight="1" x14ac:dyDescent="0.25">
      <c r="A7" s="6" t="s">
        <v>5</v>
      </c>
      <c r="B7" s="7" t="s">
        <v>6</v>
      </c>
      <c r="C7" s="8">
        <f t="shared" ref="C7:J7" si="1">C13+C20</f>
        <v>0</v>
      </c>
      <c r="D7" s="8">
        <f t="shared" si="1"/>
        <v>250000</v>
      </c>
      <c r="E7" s="8">
        <f t="shared" si="1"/>
        <v>250000</v>
      </c>
      <c r="F7" s="8">
        <f t="shared" si="1"/>
        <v>250000</v>
      </c>
      <c r="G7" s="8">
        <f t="shared" si="1"/>
        <v>250000</v>
      </c>
      <c r="H7" s="8">
        <f t="shared" si="1"/>
        <v>250000</v>
      </c>
      <c r="I7" s="8">
        <f t="shared" si="1"/>
        <v>250000</v>
      </c>
      <c r="J7" s="8">
        <f t="shared" si="1"/>
        <v>0</v>
      </c>
    </row>
    <row r="8" spans="1:10" ht="15.75" hidden="1" customHeight="1" x14ac:dyDescent="0.25">
      <c r="A8" s="6" t="s">
        <v>7</v>
      </c>
      <c r="B8" s="7" t="s">
        <v>8</v>
      </c>
      <c r="C8" s="8">
        <f t="shared" ref="C8" si="2">C9+C11</f>
        <v>0</v>
      </c>
      <c r="D8" s="5" t="e">
        <f>#REF!</f>
        <v>#REF!</v>
      </c>
      <c r="E8" s="5" t="e">
        <f>#REF!</f>
        <v>#REF!</v>
      </c>
      <c r="F8" s="5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  <c r="J8" s="8">
        <f t="shared" ref="J8" si="3">J9+J11</f>
        <v>0</v>
      </c>
    </row>
    <row r="9" spans="1:10" s="12" customFormat="1" ht="31.5" hidden="1" customHeight="1" x14ac:dyDescent="0.25">
      <c r="A9" s="9" t="s">
        <v>9</v>
      </c>
      <c r="B9" s="10" t="s">
        <v>10</v>
      </c>
      <c r="C9" s="11">
        <f t="shared" ref="C9" si="4">C10</f>
        <v>0</v>
      </c>
      <c r="D9" s="5" t="e">
        <f t="shared" ref="D9:I9" si="5">D10-D12</f>
        <v>#REF!</v>
      </c>
      <c r="E9" s="5" t="e">
        <f t="shared" si="5"/>
        <v>#REF!</v>
      </c>
      <c r="F9" s="5" t="e">
        <f t="shared" si="5"/>
        <v>#REF!</v>
      </c>
      <c r="G9" s="5" t="e">
        <f t="shared" si="5"/>
        <v>#REF!</v>
      </c>
      <c r="H9" s="5" t="e">
        <f t="shared" si="5"/>
        <v>#REF!</v>
      </c>
      <c r="I9" s="5" t="e">
        <f t="shared" si="5"/>
        <v>#REF!</v>
      </c>
      <c r="J9" s="11">
        <f t="shared" ref="J9" si="6">J10</f>
        <v>0</v>
      </c>
    </row>
    <row r="10" spans="1:10" ht="31.5" hidden="1" customHeight="1" x14ac:dyDescent="0.25">
      <c r="A10" s="9" t="s">
        <v>11</v>
      </c>
      <c r="B10" s="10" t="s">
        <v>12</v>
      </c>
      <c r="C10" s="11"/>
      <c r="D10" s="5" t="e">
        <f t="shared" ref="D10:I10" si="7">D11</f>
        <v>#REF!</v>
      </c>
      <c r="E10" s="5" t="e">
        <f t="shared" si="7"/>
        <v>#REF!</v>
      </c>
      <c r="F10" s="5" t="e">
        <f t="shared" si="7"/>
        <v>#REF!</v>
      </c>
      <c r="G10" s="5" t="e">
        <f t="shared" si="7"/>
        <v>#REF!</v>
      </c>
      <c r="H10" s="5" t="e">
        <f t="shared" si="7"/>
        <v>#REF!</v>
      </c>
      <c r="I10" s="5" t="e">
        <f t="shared" si="7"/>
        <v>#REF!</v>
      </c>
      <c r="J10" s="11"/>
    </row>
    <row r="11" spans="1:10" ht="40.5" hidden="1" customHeight="1" x14ac:dyDescent="0.25">
      <c r="A11" s="9" t="s">
        <v>13</v>
      </c>
      <c r="B11" s="10" t="s">
        <v>14</v>
      </c>
      <c r="C11" s="11">
        <f t="shared" ref="C11" si="8">C12</f>
        <v>0</v>
      </c>
      <c r="D11" s="5" t="e">
        <f>D13+#REF!+D20-D16-D21</f>
        <v>#REF!</v>
      </c>
      <c r="E11" s="5" t="e">
        <f>E13+#REF!+E20-E16-E21</f>
        <v>#REF!</v>
      </c>
      <c r="F11" s="5" t="e">
        <f>F13+#REF!+F20-F16-F21</f>
        <v>#REF!</v>
      </c>
      <c r="G11" s="5" t="e">
        <f>G13+#REF!+G20-G16-G21</f>
        <v>#REF!</v>
      </c>
      <c r="H11" s="5" t="e">
        <f>H13+#REF!+H20-H16-H21</f>
        <v>#REF!</v>
      </c>
      <c r="I11" s="5" t="e">
        <f>I13+#REF!+I20-I16-I21</f>
        <v>#REF!</v>
      </c>
      <c r="J11" s="11">
        <f t="shared" ref="J11" si="9">J12</f>
        <v>0</v>
      </c>
    </row>
    <row r="12" spans="1:10" ht="43.5" hidden="1" customHeight="1" x14ac:dyDescent="0.25">
      <c r="A12" s="9" t="s">
        <v>15</v>
      </c>
      <c r="B12" s="10" t="s">
        <v>16</v>
      </c>
      <c r="C12" s="11"/>
      <c r="D12" s="5">
        <f t="shared" ref="D12:I12" si="10">D13</f>
        <v>-4978.640000000014</v>
      </c>
      <c r="E12" s="5">
        <f t="shared" si="10"/>
        <v>-4978.640000000014</v>
      </c>
      <c r="F12" s="5">
        <f t="shared" si="10"/>
        <v>-4978.640000000014</v>
      </c>
      <c r="G12" s="5">
        <f t="shared" si="10"/>
        <v>-4978.640000000014</v>
      </c>
      <c r="H12" s="5">
        <f t="shared" si="10"/>
        <v>-4978.640000000014</v>
      </c>
      <c r="I12" s="5">
        <f t="shared" si="10"/>
        <v>-4978.640000000014</v>
      </c>
      <c r="J12" s="11"/>
    </row>
    <row r="13" spans="1:10" ht="30.75" customHeight="1" x14ac:dyDescent="0.25">
      <c r="A13" s="6" t="s">
        <v>7</v>
      </c>
      <c r="B13" s="7" t="s">
        <v>513</v>
      </c>
      <c r="C13" s="11">
        <f t="shared" ref="C13:J13" si="11">C14+C18</f>
        <v>633</v>
      </c>
      <c r="D13" s="11">
        <f t="shared" si="11"/>
        <v>-4978.640000000014</v>
      </c>
      <c r="E13" s="11">
        <f t="shared" si="11"/>
        <v>-4978.640000000014</v>
      </c>
      <c r="F13" s="11">
        <f t="shared" si="11"/>
        <v>-4978.640000000014</v>
      </c>
      <c r="G13" s="11">
        <f t="shared" si="11"/>
        <v>-4978.640000000014</v>
      </c>
      <c r="H13" s="11">
        <f t="shared" si="11"/>
        <v>-4978.640000000014</v>
      </c>
      <c r="I13" s="11">
        <f t="shared" si="11"/>
        <v>-4978.640000000014</v>
      </c>
      <c r="J13" s="11">
        <f t="shared" si="11"/>
        <v>634</v>
      </c>
    </row>
    <row r="14" spans="1:10" s="12" customFormat="1" ht="45" customHeight="1" x14ac:dyDescent="0.25">
      <c r="A14" s="9" t="s">
        <v>9</v>
      </c>
      <c r="B14" s="10" t="s">
        <v>514</v>
      </c>
      <c r="C14" s="11">
        <f t="shared" ref="C14" si="12">C15</f>
        <v>3066</v>
      </c>
      <c r="D14" s="5">
        <f t="shared" ref="D14:I14" si="13">D15-D17</f>
        <v>-4978.640000000014</v>
      </c>
      <c r="E14" s="5">
        <f t="shared" si="13"/>
        <v>-4978.640000000014</v>
      </c>
      <c r="F14" s="5">
        <f t="shared" si="13"/>
        <v>-4978.640000000014</v>
      </c>
      <c r="G14" s="5">
        <f t="shared" si="13"/>
        <v>-4978.640000000014</v>
      </c>
      <c r="H14" s="5">
        <f t="shared" si="13"/>
        <v>-4978.640000000014</v>
      </c>
      <c r="I14" s="5">
        <f t="shared" si="13"/>
        <v>-4978.640000000014</v>
      </c>
      <c r="J14" s="11">
        <f t="shared" ref="J14" si="14">J15</f>
        <v>3700</v>
      </c>
    </row>
    <row r="15" spans="1:10" ht="42.75" customHeight="1" x14ac:dyDescent="0.25">
      <c r="A15" s="9" t="s">
        <v>17</v>
      </c>
      <c r="B15" s="10" t="s">
        <v>12</v>
      </c>
      <c r="C15" s="11">
        <f>633+2433</f>
        <v>3066</v>
      </c>
      <c r="D15" s="5">
        <f t="shared" ref="D15:I15" si="15">D16</f>
        <v>250000</v>
      </c>
      <c r="E15" s="5">
        <f t="shared" si="15"/>
        <v>250000</v>
      </c>
      <c r="F15" s="5">
        <f t="shared" si="15"/>
        <v>250000</v>
      </c>
      <c r="G15" s="5">
        <f t="shared" si="15"/>
        <v>250000</v>
      </c>
      <c r="H15" s="5">
        <f t="shared" si="15"/>
        <v>250000</v>
      </c>
      <c r="I15" s="5">
        <f t="shared" si="15"/>
        <v>250000</v>
      </c>
      <c r="J15" s="11">
        <v>3700</v>
      </c>
    </row>
    <row r="16" spans="1:10" ht="41.25" hidden="1" customHeight="1" x14ac:dyDescent="0.25">
      <c r="A16" s="9" t="s">
        <v>13</v>
      </c>
      <c r="B16" s="10" t="s">
        <v>14</v>
      </c>
      <c r="C16" s="11">
        <f t="shared" ref="C16" si="16">C17</f>
        <v>0</v>
      </c>
      <c r="D16" s="5">
        <v>250000</v>
      </c>
      <c r="E16" s="5">
        <v>250000</v>
      </c>
      <c r="F16" s="5">
        <v>250000</v>
      </c>
      <c r="G16" s="5">
        <v>250000</v>
      </c>
      <c r="H16" s="5">
        <v>250000</v>
      </c>
      <c r="I16" s="5">
        <v>250000</v>
      </c>
      <c r="J16" s="11">
        <f t="shared" ref="J16" si="17">J17</f>
        <v>0</v>
      </c>
    </row>
    <row r="17" spans="1:10" ht="51.75" hidden="1" customHeight="1" x14ac:dyDescent="0.25">
      <c r="A17" s="9" t="s">
        <v>18</v>
      </c>
      <c r="B17" s="10" t="s">
        <v>19</v>
      </c>
      <c r="C17" s="11">
        <v>0</v>
      </c>
      <c r="D17" s="5">
        <f t="shared" ref="D17:I17" si="18">D20</f>
        <v>254978.64</v>
      </c>
      <c r="E17" s="5">
        <f t="shared" si="18"/>
        <v>254978.64</v>
      </c>
      <c r="F17" s="5">
        <f t="shared" si="18"/>
        <v>254978.64</v>
      </c>
      <c r="G17" s="5">
        <f t="shared" si="18"/>
        <v>254978.64</v>
      </c>
      <c r="H17" s="5">
        <f t="shared" si="18"/>
        <v>254978.64</v>
      </c>
      <c r="I17" s="5">
        <f t="shared" si="18"/>
        <v>254978.64</v>
      </c>
      <c r="J17" s="11">
        <v>0</v>
      </c>
    </row>
    <row r="18" spans="1:10" ht="43.5" customHeight="1" x14ac:dyDescent="0.25">
      <c r="A18" s="9" t="s">
        <v>575</v>
      </c>
      <c r="B18" s="10" t="s">
        <v>576</v>
      </c>
      <c r="C18" s="120">
        <f>C19</f>
        <v>-2433</v>
      </c>
      <c r="D18" s="120">
        <f t="shared" ref="D18:J18" si="19">D19</f>
        <v>0</v>
      </c>
      <c r="E18" s="120">
        <f t="shared" si="19"/>
        <v>0</v>
      </c>
      <c r="F18" s="120">
        <f t="shared" si="19"/>
        <v>0</v>
      </c>
      <c r="G18" s="120">
        <f t="shared" si="19"/>
        <v>0</v>
      </c>
      <c r="H18" s="120">
        <f t="shared" si="19"/>
        <v>0</v>
      </c>
      <c r="I18" s="120">
        <f t="shared" si="19"/>
        <v>0</v>
      </c>
      <c r="J18" s="120">
        <f t="shared" si="19"/>
        <v>-3066</v>
      </c>
    </row>
    <row r="19" spans="1:10" ht="44.25" customHeight="1" x14ac:dyDescent="0.25">
      <c r="A19" s="9" t="s">
        <v>578</v>
      </c>
      <c r="B19" s="10" t="s">
        <v>19</v>
      </c>
      <c r="C19" s="120">
        <v>-2433</v>
      </c>
      <c r="D19" s="121"/>
      <c r="E19" s="121"/>
      <c r="F19" s="121"/>
      <c r="G19" s="121"/>
      <c r="H19" s="121"/>
      <c r="I19" s="121"/>
      <c r="J19" s="120">
        <v>-3066</v>
      </c>
    </row>
    <row r="20" spans="1:10" ht="41.25" customHeight="1" x14ac:dyDescent="0.25">
      <c r="A20" s="6" t="s">
        <v>20</v>
      </c>
      <c r="B20" s="7" t="s">
        <v>515</v>
      </c>
      <c r="C20" s="8">
        <f>C21-(-C24)</f>
        <v>-633</v>
      </c>
      <c r="D20" s="5">
        <f t="shared" ref="D20:I20" si="20">4978.64+250000</f>
        <v>254978.64</v>
      </c>
      <c r="E20" s="5">
        <f t="shared" si="20"/>
        <v>254978.64</v>
      </c>
      <c r="F20" s="5">
        <f t="shared" si="20"/>
        <v>254978.64</v>
      </c>
      <c r="G20" s="5">
        <f t="shared" si="20"/>
        <v>254978.64</v>
      </c>
      <c r="H20" s="5">
        <f t="shared" si="20"/>
        <v>254978.64</v>
      </c>
      <c r="I20" s="5">
        <f t="shared" si="20"/>
        <v>254978.64</v>
      </c>
      <c r="J20" s="8">
        <f t="shared" ref="J20" si="21">J21-(-J24)</f>
        <v>-634</v>
      </c>
    </row>
    <row r="21" spans="1:10" s="12" customFormat="1" ht="54.75" customHeight="1" x14ac:dyDescent="0.25">
      <c r="A21" s="9" t="s">
        <v>21</v>
      </c>
      <c r="B21" s="10" t="s">
        <v>516</v>
      </c>
      <c r="C21" s="11">
        <f t="shared" ref="C21" si="22">C22</f>
        <v>7000</v>
      </c>
      <c r="D21" s="5" t="e">
        <f>#REF!+D22</f>
        <v>#REF!</v>
      </c>
      <c r="E21" s="5" t="e">
        <f>#REF!+E22</f>
        <v>#REF!</v>
      </c>
      <c r="F21" s="5" t="e">
        <f>#REF!+F22</f>
        <v>#REF!</v>
      </c>
      <c r="G21" s="5" t="e">
        <f>#REF!+G22</f>
        <v>#REF!</v>
      </c>
      <c r="H21" s="5" t="e">
        <f>#REF!+H22</f>
        <v>#REF!</v>
      </c>
      <c r="I21" s="5" t="e">
        <f>#REF!+I22</f>
        <v>#REF!</v>
      </c>
      <c r="J21" s="11">
        <f t="shared" ref="J21" si="23">J22</f>
        <v>7000</v>
      </c>
    </row>
    <row r="22" spans="1:10" ht="66" customHeight="1" x14ac:dyDescent="0.25">
      <c r="A22" s="9" t="s">
        <v>23</v>
      </c>
      <c r="B22" s="10" t="s">
        <v>517</v>
      </c>
      <c r="C22" s="11">
        <f>C23</f>
        <v>7000</v>
      </c>
      <c r="D22" s="5" t="e">
        <f>D24 -#REF!</f>
        <v>#REF!</v>
      </c>
      <c r="E22" s="5" t="e">
        <f>E24 -#REF!</f>
        <v>#REF!</v>
      </c>
      <c r="F22" s="5" t="e">
        <f>F24 -#REF!</f>
        <v>#REF!</v>
      </c>
      <c r="G22" s="5" t="e">
        <f>G24 -#REF!</f>
        <v>#REF!</v>
      </c>
      <c r="H22" s="5" t="e">
        <f>H24 -#REF!</f>
        <v>#REF!</v>
      </c>
      <c r="I22" s="5" t="e">
        <f>I24 -#REF!</f>
        <v>#REF!</v>
      </c>
      <c r="J22" s="11">
        <f>J23</f>
        <v>7000</v>
      </c>
    </row>
    <row r="23" spans="1:10" ht="86.25" customHeight="1" x14ac:dyDescent="0.25">
      <c r="A23" s="9" t="s">
        <v>25</v>
      </c>
      <c r="B23" s="10" t="s">
        <v>595</v>
      </c>
      <c r="C23" s="11">
        <v>7000</v>
      </c>
      <c r="D23" s="5"/>
      <c r="E23" s="5"/>
      <c r="F23" s="5"/>
      <c r="G23" s="5"/>
      <c r="H23" s="5"/>
      <c r="I23" s="5"/>
      <c r="J23" s="11">
        <v>7000</v>
      </c>
    </row>
    <row r="24" spans="1:10" ht="75" customHeight="1" x14ac:dyDescent="0.25">
      <c r="A24" s="9" t="s">
        <v>22</v>
      </c>
      <c r="B24" s="10" t="s">
        <v>518</v>
      </c>
      <c r="C24" s="11">
        <f t="shared" ref="C24:I24" si="24">C25</f>
        <v>-7633</v>
      </c>
      <c r="D24" s="11">
        <f t="shared" si="24"/>
        <v>-633</v>
      </c>
      <c r="E24" s="11">
        <f t="shared" si="24"/>
        <v>-633</v>
      </c>
      <c r="F24" s="11">
        <f t="shared" si="24"/>
        <v>-633</v>
      </c>
      <c r="G24" s="11">
        <f t="shared" si="24"/>
        <v>-633</v>
      </c>
      <c r="H24" s="11">
        <f t="shared" si="24"/>
        <v>-633</v>
      </c>
      <c r="I24" s="11">
        <f t="shared" si="24"/>
        <v>-633</v>
      </c>
      <c r="J24" s="11">
        <f>J25</f>
        <v>-7634</v>
      </c>
    </row>
    <row r="25" spans="1:10" ht="75" customHeight="1" x14ac:dyDescent="0.25">
      <c r="A25" s="9" t="s">
        <v>24</v>
      </c>
      <c r="B25" s="10" t="s">
        <v>519</v>
      </c>
      <c r="C25" s="11">
        <f>-633+C26</f>
        <v>-7633</v>
      </c>
      <c r="D25" s="11">
        <f t="shared" ref="D25:I25" si="25">-633+D26</f>
        <v>-633</v>
      </c>
      <c r="E25" s="11">
        <f t="shared" si="25"/>
        <v>-633</v>
      </c>
      <c r="F25" s="11">
        <f t="shared" si="25"/>
        <v>-633</v>
      </c>
      <c r="G25" s="11">
        <f t="shared" si="25"/>
        <v>-633</v>
      </c>
      <c r="H25" s="11">
        <f t="shared" si="25"/>
        <v>-633</v>
      </c>
      <c r="I25" s="11">
        <f t="shared" si="25"/>
        <v>-633</v>
      </c>
      <c r="J25" s="11">
        <f>-634+J26</f>
        <v>-7634</v>
      </c>
    </row>
    <row r="26" spans="1:10" ht="104.25" customHeight="1" x14ac:dyDescent="0.25">
      <c r="A26" s="9" t="s">
        <v>26</v>
      </c>
      <c r="B26" s="10" t="s">
        <v>594</v>
      </c>
      <c r="C26" s="11">
        <v>-7000</v>
      </c>
      <c r="D26" s="104"/>
      <c r="E26" s="104"/>
      <c r="F26" s="104"/>
      <c r="G26" s="104"/>
      <c r="H26" s="104"/>
      <c r="I26" s="104"/>
      <c r="J26" s="11">
        <v>-7000</v>
      </c>
    </row>
    <row r="27" spans="1:10" hidden="1" x14ac:dyDescent="0.25">
      <c r="A27" s="9" t="s">
        <v>520</v>
      </c>
      <c r="B27" s="10" t="s">
        <v>6</v>
      </c>
      <c r="C27" s="105">
        <f t="shared" ref="C27:C31" si="26">C28</f>
        <v>0</v>
      </c>
    </row>
    <row r="28" spans="1:10" ht="31.5" hidden="1" x14ac:dyDescent="0.25">
      <c r="A28" s="9" t="s">
        <v>521</v>
      </c>
      <c r="B28" s="10" t="s">
        <v>522</v>
      </c>
      <c r="C28" s="102">
        <f t="shared" si="26"/>
        <v>0</v>
      </c>
    </row>
    <row r="29" spans="1:10" hidden="1" x14ac:dyDescent="0.25">
      <c r="A29" s="9" t="s">
        <v>523</v>
      </c>
      <c r="B29" s="10" t="s">
        <v>524</v>
      </c>
      <c r="C29" s="103">
        <f t="shared" si="26"/>
        <v>0</v>
      </c>
    </row>
    <row r="30" spans="1:10" hidden="1" x14ac:dyDescent="0.25">
      <c r="A30" s="9" t="s">
        <v>525</v>
      </c>
      <c r="B30" s="10" t="s">
        <v>526</v>
      </c>
      <c r="C30" s="102">
        <f t="shared" si="26"/>
        <v>0</v>
      </c>
    </row>
    <row r="31" spans="1:10" hidden="1" x14ac:dyDescent="0.25">
      <c r="A31" s="9" t="s">
        <v>527</v>
      </c>
      <c r="B31" s="10" t="s">
        <v>526</v>
      </c>
      <c r="C31" s="102">
        <f t="shared" si="26"/>
        <v>0</v>
      </c>
    </row>
    <row r="32" spans="1:10" ht="31.5" hidden="1" x14ac:dyDescent="0.25">
      <c r="A32" s="9" t="s">
        <v>528</v>
      </c>
      <c r="B32" s="10" t="s">
        <v>529</v>
      </c>
      <c r="C32" s="103">
        <v>0</v>
      </c>
    </row>
    <row r="33" spans="2:3" hidden="1" x14ac:dyDescent="0.25">
      <c r="B33" s="13"/>
      <c r="C33" s="14"/>
    </row>
    <row r="34" spans="2:3" x14ac:dyDescent="0.25">
      <c r="B34" s="13"/>
      <c r="C34" s="14"/>
    </row>
    <row r="35" spans="2:3" x14ac:dyDescent="0.25">
      <c r="B35" s="13"/>
      <c r="C35" s="14"/>
    </row>
    <row r="36" spans="2:3" x14ac:dyDescent="0.25">
      <c r="B36" s="13"/>
      <c r="C36" s="14"/>
    </row>
    <row r="37" spans="2:3" x14ac:dyDescent="0.25">
      <c r="B37" s="15"/>
      <c r="C37" s="16"/>
    </row>
    <row r="38" spans="2:3" x14ac:dyDescent="0.25">
      <c r="B38" s="15"/>
      <c r="C38" s="16"/>
    </row>
    <row r="39" spans="2:3" x14ac:dyDescent="0.25">
      <c r="B39" s="15"/>
      <c r="C39" s="16"/>
    </row>
    <row r="40" spans="2:3" x14ac:dyDescent="0.25">
      <c r="C40" s="17"/>
    </row>
    <row r="41" spans="2:3" x14ac:dyDescent="0.25">
      <c r="C41" s="17"/>
    </row>
    <row r="42" spans="2:3" x14ac:dyDescent="0.25">
      <c r="C42" s="17"/>
    </row>
    <row r="43" spans="2:3" x14ac:dyDescent="0.25">
      <c r="C43" s="17"/>
    </row>
    <row r="44" spans="2:3" x14ac:dyDescent="0.25">
      <c r="C44" s="17"/>
    </row>
    <row r="45" spans="2:3" x14ac:dyDescent="0.25">
      <c r="C45" s="17"/>
    </row>
    <row r="46" spans="2:3" x14ac:dyDescent="0.25">
      <c r="C46" s="17"/>
    </row>
    <row r="47" spans="2:3" x14ac:dyDescent="0.25">
      <c r="C47" s="17"/>
    </row>
    <row r="48" spans="2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17"/>
    </row>
    <row r="52" spans="3:3" x14ac:dyDescent="0.25">
      <c r="C52" s="17"/>
    </row>
    <row r="53" spans="3:3" x14ac:dyDescent="0.25">
      <c r="C53" s="17"/>
    </row>
    <row r="54" spans="3:3" x14ac:dyDescent="0.25">
      <c r="C54" s="17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17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3:3" x14ac:dyDescent="0.25">
      <c r="C65" s="17"/>
    </row>
    <row r="66" spans="3:3" x14ac:dyDescent="0.25">
      <c r="C66" s="17"/>
    </row>
    <row r="67" spans="3:3" x14ac:dyDescent="0.25">
      <c r="C67" s="17"/>
    </row>
    <row r="68" spans="3:3" x14ac:dyDescent="0.25">
      <c r="C68" s="17"/>
    </row>
    <row r="69" spans="3:3" x14ac:dyDescent="0.25">
      <c r="C69" s="17"/>
    </row>
    <row r="70" spans="3:3" x14ac:dyDescent="0.25">
      <c r="C70" s="17"/>
    </row>
    <row r="71" spans="3:3" x14ac:dyDescent="0.25">
      <c r="C71" s="17"/>
    </row>
    <row r="72" spans="3:3" x14ac:dyDescent="0.25">
      <c r="C72" s="17"/>
    </row>
    <row r="73" spans="3:3" x14ac:dyDescent="0.25">
      <c r="C73" s="17"/>
    </row>
    <row r="74" spans="3:3" x14ac:dyDescent="0.25">
      <c r="C74" s="17"/>
    </row>
    <row r="75" spans="3:3" x14ac:dyDescent="0.25">
      <c r="C75" s="17"/>
    </row>
    <row r="76" spans="3:3" x14ac:dyDescent="0.25">
      <c r="C76" s="17"/>
    </row>
    <row r="77" spans="3:3" x14ac:dyDescent="0.25">
      <c r="C77" s="17"/>
    </row>
    <row r="78" spans="3:3" x14ac:dyDescent="0.25">
      <c r="C78" s="17"/>
    </row>
    <row r="79" spans="3:3" x14ac:dyDescent="0.25">
      <c r="C79" s="17"/>
    </row>
    <row r="80" spans="3:3" x14ac:dyDescent="0.25">
      <c r="C80" s="17"/>
    </row>
    <row r="81" spans="3:3" x14ac:dyDescent="0.25">
      <c r="C81" s="17"/>
    </row>
    <row r="82" spans="3:3" x14ac:dyDescent="0.25">
      <c r="C82" s="17"/>
    </row>
    <row r="83" spans="3:3" x14ac:dyDescent="0.25">
      <c r="C83" s="17"/>
    </row>
    <row r="84" spans="3:3" x14ac:dyDescent="0.25">
      <c r="C84" s="17"/>
    </row>
    <row r="85" spans="3:3" x14ac:dyDescent="0.25">
      <c r="C85" s="17"/>
    </row>
    <row r="86" spans="3:3" x14ac:dyDescent="0.25">
      <c r="C86" s="17"/>
    </row>
    <row r="87" spans="3:3" x14ac:dyDescent="0.25">
      <c r="C87" s="17"/>
    </row>
    <row r="88" spans="3:3" x14ac:dyDescent="0.25">
      <c r="C88" s="17"/>
    </row>
    <row r="89" spans="3:3" x14ac:dyDescent="0.25">
      <c r="C89" s="17"/>
    </row>
    <row r="90" spans="3:3" x14ac:dyDescent="0.25">
      <c r="C90" s="17"/>
    </row>
    <row r="91" spans="3:3" x14ac:dyDescent="0.25">
      <c r="C91" s="17"/>
    </row>
    <row r="92" spans="3:3" x14ac:dyDescent="0.25">
      <c r="C92" s="17"/>
    </row>
    <row r="93" spans="3:3" x14ac:dyDescent="0.25">
      <c r="C93" s="17"/>
    </row>
    <row r="94" spans="3:3" x14ac:dyDescent="0.25">
      <c r="C94" s="17"/>
    </row>
    <row r="95" spans="3:3" x14ac:dyDescent="0.25">
      <c r="C95" s="17"/>
    </row>
    <row r="96" spans="3:3" x14ac:dyDescent="0.25">
      <c r="C96" s="17"/>
    </row>
    <row r="97" spans="3:3" x14ac:dyDescent="0.25">
      <c r="C97" s="17"/>
    </row>
    <row r="98" spans="3:3" x14ac:dyDescent="0.25">
      <c r="C98" s="17"/>
    </row>
    <row r="99" spans="3:3" x14ac:dyDescent="0.25">
      <c r="C99" s="17"/>
    </row>
    <row r="100" spans="3:3" x14ac:dyDescent="0.25">
      <c r="C100" s="17"/>
    </row>
    <row r="101" spans="3:3" x14ac:dyDescent="0.25">
      <c r="C101" s="17"/>
    </row>
    <row r="102" spans="3:3" x14ac:dyDescent="0.25">
      <c r="C102" s="17"/>
    </row>
    <row r="103" spans="3:3" x14ac:dyDescent="0.25">
      <c r="C103" s="17"/>
    </row>
    <row r="104" spans="3:3" x14ac:dyDescent="0.25">
      <c r="C104" s="17"/>
    </row>
    <row r="105" spans="3:3" x14ac:dyDescent="0.25">
      <c r="C105" s="17"/>
    </row>
    <row r="106" spans="3:3" x14ac:dyDescent="0.25">
      <c r="C106" s="17"/>
    </row>
    <row r="107" spans="3:3" x14ac:dyDescent="0.25">
      <c r="C107" s="17"/>
    </row>
    <row r="108" spans="3:3" x14ac:dyDescent="0.25">
      <c r="C108" s="17"/>
    </row>
    <row r="109" spans="3:3" x14ac:dyDescent="0.25">
      <c r="C109" s="17"/>
    </row>
    <row r="110" spans="3:3" x14ac:dyDescent="0.25">
      <c r="C110" s="17"/>
    </row>
    <row r="111" spans="3:3" x14ac:dyDescent="0.25">
      <c r="C111" s="17"/>
    </row>
    <row r="112" spans="3:3" x14ac:dyDescent="0.25">
      <c r="C112" s="17"/>
    </row>
    <row r="113" spans="3:3" x14ac:dyDescent="0.25">
      <c r="C113" s="17"/>
    </row>
    <row r="114" spans="3:3" x14ac:dyDescent="0.25">
      <c r="C114" s="17"/>
    </row>
    <row r="115" spans="3:3" x14ac:dyDescent="0.25">
      <c r="C115" s="17"/>
    </row>
    <row r="116" spans="3:3" x14ac:dyDescent="0.25">
      <c r="C116" s="17"/>
    </row>
    <row r="117" spans="3:3" x14ac:dyDescent="0.25">
      <c r="C117" s="17"/>
    </row>
    <row r="118" spans="3:3" x14ac:dyDescent="0.25">
      <c r="C118" s="17"/>
    </row>
    <row r="119" spans="3:3" x14ac:dyDescent="0.25">
      <c r="C119" s="17"/>
    </row>
    <row r="120" spans="3:3" x14ac:dyDescent="0.25">
      <c r="C120" s="17"/>
    </row>
    <row r="121" spans="3:3" x14ac:dyDescent="0.25">
      <c r="C121" s="17"/>
    </row>
    <row r="122" spans="3:3" x14ac:dyDescent="0.25">
      <c r="C122" s="17"/>
    </row>
    <row r="123" spans="3:3" x14ac:dyDescent="0.25">
      <c r="C123" s="17"/>
    </row>
    <row r="124" spans="3:3" x14ac:dyDescent="0.25">
      <c r="C124" s="17"/>
    </row>
    <row r="125" spans="3:3" x14ac:dyDescent="0.25">
      <c r="C125" s="17"/>
    </row>
    <row r="126" spans="3:3" x14ac:dyDescent="0.25">
      <c r="C126" s="17"/>
    </row>
    <row r="127" spans="3:3" x14ac:dyDescent="0.25">
      <c r="C127" s="17"/>
    </row>
    <row r="128" spans="3:3" x14ac:dyDescent="0.25">
      <c r="C128" s="17"/>
    </row>
    <row r="129" spans="3:3" x14ac:dyDescent="0.25">
      <c r="C129" s="17"/>
    </row>
    <row r="130" spans="3:3" x14ac:dyDescent="0.25">
      <c r="C130" s="17"/>
    </row>
    <row r="131" spans="3:3" x14ac:dyDescent="0.25">
      <c r="C131" s="17"/>
    </row>
    <row r="132" spans="3:3" x14ac:dyDescent="0.25">
      <c r="C132" s="17"/>
    </row>
    <row r="133" spans="3:3" x14ac:dyDescent="0.25">
      <c r="C133" s="17"/>
    </row>
    <row r="134" spans="3:3" x14ac:dyDescent="0.25">
      <c r="C134" s="17"/>
    </row>
    <row r="135" spans="3:3" x14ac:dyDescent="0.25">
      <c r="C135" s="17"/>
    </row>
    <row r="136" spans="3:3" x14ac:dyDescent="0.25">
      <c r="C136" s="17"/>
    </row>
    <row r="137" spans="3:3" x14ac:dyDescent="0.25">
      <c r="C137" s="17"/>
    </row>
    <row r="138" spans="3:3" x14ac:dyDescent="0.25">
      <c r="C138" s="17"/>
    </row>
    <row r="139" spans="3:3" x14ac:dyDescent="0.25">
      <c r="C139" s="17"/>
    </row>
    <row r="140" spans="3:3" x14ac:dyDescent="0.25">
      <c r="C140" s="17"/>
    </row>
    <row r="141" spans="3:3" x14ac:dyDescent="0.25">
      <c r="C141" s="17"/>
    </row>
    <row r="142" spans="3:3" x14ac:dyDescent="0.25">
      <c r="C142" s="17"/>
    </row>
    <row r="143" spans="3:3" x14ac:dyDescent="0.25">
      <c r="C143" s="17"/>
    </row>
    <row r="144" spans="3:3" x14ac:dyDescent="0.25">
      <c r="C144" s="17"/>
    </row>
    <row r="145" spans="3:3" x14ac:dyDescent="0.25">
      <c r="C145" s="17"/>
    </row>
    <row r="146" spans="3:3" x14ac:dyDescent="0.25">
      <c r="C146" s="17"/>
    </row>
    <row r="147" spans="3:3" x14ac:dyDescent="0.25">
      <c r="C147" s="17"/>
    </row>
    <row r="148" spans="3:3" x14ac:dyDescent="0.25">
      <c r="C148" s="17"/>
    </row>
    <row r="149" spans="3:3" x14ac:dyDescent="0.25">
      <c r="C149" s="17"/>
    </row>
  </sheetData>
  <mergeCells count="6">
    <mergeCell ref="A4:A5"/>
    <mergeCell ref="B4:B5"/>
    <mergeCell ref="C4:J4"/>
    <mergeCell ref="C1:J1"/>
    <mergeCell ref="A2:J2"/>
    <mergeCell ref="C3:J3"/>
  </mergeCells>
  <pageMargins left="0.7" right="0.7" top="0.75" bottom="0.75" header="0.3" footer="0.3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67"/>
  <sheetViews>
    <sheetView view="pageBreakPreview" topLeftCell="A64" zoomScale="60" zoomScaleNormal="100" workbookViewId="0">
      <selection activeCell="C8" sqref="C8:D8"/>
    </sheetView>
  </sheetViews>
  <sheetFormatPr defaultRowHeight="12.75" x14ac:dyDescent="0.2"/>
  <cols>
    <col min="1" max="1" width="16.140625" style="19" customWidth="1"/>
    <col min="2" max="2" width="34.85546875" style="19" customWidth="1"/>
    <col min="3" max="3" width="32.140625" style="20" customWidth="1"/>
    <col min="4" max="4" width="37.28515625" style="20" customWidth="1"/>
    <col min="5" max="256" width="9.140625" style="19"/>
    <col min="257" max="257" width="13.7109375" style="19" customWidth="1"/>
    <col min="258" max="258" width="18.140625" style="19" customWidth="1"/>
    <col min="259" max="259" width="32.140625" style="19" customWidth="1"/>
    <col min="260" max="260" width="26" style="19" customWidth="1"/>
    <col min="261" max="512" width="9.140625" style="19"/>
    <col min="513" max="513" width="13.7109375" style="19" customWidth="1"/>
    <col min="514" max="514" width="18.140625" style="19" customWidth="1"/>
    <col min="515" max="515" width="32.140625" style="19" customWidth="1"/>
    <col min="516" max="516" width="26" style="19" customWidth="1"/>
    <col min="517" max="768" width="9.140625" style="19"/>
    <col min="769" max="769" width="13.7109375" style="19" customWidth="1"/>
    <col min="770" max="770" width="18.140625" style="19" customWidth="1"/>
    <col min="771" max="771" width="32.140625" style="19" customWidth="1"/>
    <col min="772" max="772" width="26" style="19" customWidth="1"/>
    <col min="773" max="1024" width="9.140625" style="19"/>
    <col min="1025" max="1025" width="13.7109375" style="19" customWidth="1"/>
    <col min="1026" max="1026" width="18.140625" style="19" customWidth="1"/>
    <col min="1027" max="1027" width="32.140625" style="19" customWidth="1"/>
    <col min="1028" max="1028" width="26" style="19" customWidth="1"/>
    <col min="1029" max="1280" width="9.140625" style="19"/>
    <col min="1281" max="1281" width="13.7109375" style="19" customWidth="1"/>
    <col min="1282" max="1282" width="18.140625" style="19" customWidth="1"/>
    <col min="1283" max="1283" width="32.140625" style="19" customWidth="1"/>
    <col min="1284" max="1284" width="26" style="19" customWidth="1"/>
    <col min="1285" max="1536" width="9.140625" style="19"/>
    <col min="1537" max="1537" width="13.7109375" style="19" customWidth="1"/>
    <col min="1538" max="1538" width="18.140625" style="19" customWidth="1"/>
    <col min="1539" max="1539" width="32.140625" style="19" customWidth="1"/>
    <col min="1540" max="1540" width="26" style="19" customWidth="1"/>
    <col min="1541" max="1792" width="9.140625" style="19"/>
    <col min="1793" max="1793" width="13.7109375" style="19" customWidth="1"/>
    <col min="1794" max="1794" width="18.140625" style="19" customWidth="1"/>
    <col min="1795" max="1795" width="32.140625" style="19" customWidth="1"/>
    <col min="1796" max="1796" width="26" style="19" customWidth="1"/>
    <col min="1797" max="2048" width="9.140625" style="19"/>
    <col min="2049" max="2049" width="13.7109375" style="19" customWidth="1"/>
    <col min="2050" max="2050" width="18.140625" style="19" customWidth="1"/>
    <col min="2051" max="2051" width="32.140625" style="19" customWidth="1"/>
    <col min="2052" max="2052" width="26" style="19" customWidth="1"/>
    <col min="2053" max="2304" width="9.140625" style="19"/>
    <col min="2305" max="2305" width="13.7109375" style="19" customWidth="1"/>
    <col min="2306" max="2306" width="18.140625" style="19" customWidth="1"/>
    <col min="2307" max="2307" width="32.140625" style="19" customWidth="1"/>
    <col min="2308" max="2308" width="26" style="19" customWidth="1"/>
    <col min="2309" max="2560" width="9.140625" style="19"/>
    <col min="2561" max="2561" width="13.7109375" style="19" customWidth="1"/>
    <col min="2562" max="2562" width="18.140625" style="19" customWidth="1"/>
    <col min="2563" max="2563" width="32.140625" style="19" customWidth="1"/>
    <col min="2564" max="2564" width="26" style="19" customWidth="1"/>
    <col min="2565" max="2816" width="9.140625" style="19"/>
    <col min="2817" max="2817" width="13.7109375" style="19" customWidth="1"/>
    <col min="2818" max="2818" width="18.140625" style="19" customWidth="1"/>
    <col min="2819" max="2819" width="32.140625" style="19" customWidth="1"/>
    <col min="2820" max="2820" width="26" style="19" customWidth="1"/>
    <col min="2821" max="3072" width="9.140625" style="19"/>
    <col min="3073" max="3073" width="13.7109375" style="19" customWidth="1"/>
    <col min="3074" max="3074" width="18.140625" style="19" customWidth="1"/>
    <col min="3075" max="3075" width="32.140625" style="19" customWidth="1"/>
    <col min="3076" max="3076" width="26" style="19" customWidth="1"/>
    <col min="3077" max="3328" width="9.140625" style="19"/>
    <col min="3329" max="3329" width="13.7109375" style="19" customWidth="1"/>
    <col min="3330" max="3330" width="18.140625" style="19" customWidth="1"/>
    <col min="3331" max="3331" width="32.140625" style="19" customWidth="1"/>
    <col min="3332" max="3332" width="26" style="19" customWidth="1"/>
    <col min="3333" max="3584" width="9.140625" style="19"/>
    <col min="3585" max="3585" width="13.7109375" style="19" customWidth="1"/>
    <col min="3586" max="3586" width="18.140625" style="19" customWidth="1"/>
    <col min="3587" max="3587" width="32.140625" style="19" customWidth="1"/>
    <col min="3588" max="3588" width="26" style="19" customWidth="1"/>
    <col min="3589" max="3840" width="9.140625" style="19"/>
    <col min="3841" max="3841" width="13.7109375" style="19" customWidth="1"/>
    <col min="3842" max="3842" width="18.140625" style="19" customWidth="1"/>
    <col min="3843" max="3843" width="32.140625" style="19" customWidth="1"/>
    <col min="3844" max="3844" width="26" style="19" customWidth="1"/>
    <col min="3845" max="4096" width="9.140625" style="19"/>
    <col min="4097" max="4097" width="13.7109375" style="19" customWidth="1"/>
    <col min="4098" max="4098" width="18.140625" style="19" customWidth="1"/>
    <col min="4099" max="4099" width="32.140625" style="19" customWidth="1"/>
    <col min="4100" max="4100" width="26" style="19" customWidth="1"/>
    <col min="4101" max="4352" width="9.140625" style="19"/>
    <col min="4353" max="4353" width="13.7109375" style="19" customWidth="1"/>
    <col min="4354" max="4354" width="18.140625" style="19" customWidth="1"/>
    <col min="4355" max="4355" width="32.140625" style="19" customWidth="1"/>
    <col min="4356" max="4356" width="26" style="19" customWidth="1"/>
    <col min="4357" max="4608" width="9.140625" style="19"/>
    <col min="4609" max="4609" width="13.7109375" style="19" customWidth="1"/>
    <col min="4610" max="4610" width="18.140625" style="19" customWidth="1"/>
    <col min="4611" max="4611" width="32.140625" style="19" customWidth="1"/>
    <col min="4612" max="4612" width="26" style="19" customWidth="1"/>
    <col min="4613" max="4864" width="9.140625" style="19"/>
    <col min="4865" max="4865" width="13.7109375" style="19" customWidth="1"/>
    <col min="4866" max="4866" width="18.140625" style="19" customWidth="1"/>
    <col min="4867" max="4867" width="32.140625" style="19" customWidth="1"/>
    <col min="4868" max="4868" width="26" style="19" customWidth="1"/>
    <col min="4869" max="5120" width="9.140625" style="19"/>
    <col min="5121" max="5121" width="13.7109375" style="19" customWidth="1"/>
    <col min="5122" max="5122" width="18.140625" style="19" customWidth="1"/>
    <col min="5123" max="5123" width="32.140625" style="19" customWidth="1"/>
    <col min="5124" max="5124" width="26" style="19" customWidth="1"/>
    <col min="5125" max="5376" width="9.140625" style="19"/>
    <col min="5377" max="5377" width="13.7109375" style="19" customWidth="1"/>
    <col min="5378" max="5378" width="18.140625" style="19" customWidth="1"/>
    <col min="5379" max="5379" width="32.140625" style="19" customWidth="1"/>
    <col min="5380" max="5380" width="26" style="19" customWidth="1"/>
    <col min="5381" max="5632" width="9.140625" style="19"/>
    <col min="5633" max="5633" width="13.7109375" style="19" customWidth="1"/>
    <col min="5634" max="5634" width="18.140625" style="19" customWidth="1"/>
    <col min="5635" max="5635" width="32.140625" style="19" customWidth="1"/>
    <col min="5636" max="5636" width="26" style="19" customWidth="1"/>
    <col min="5637" max="5888" width="9.140625" style="19"/>
    <col min="5889" max="5889" width="13.7109375" style="19" customWidth="1"/>
    <col min="5890" max="5890" width="18.140625" style="19" customWidth="1"/>
    <col min="5891" max="5891" width="32.140625" style="19" customWidth="1"/>
    <col min="5892" max="5892" width="26" style="19" customWidth="1"/>
    <col min="5893" max="6144" width="9.140625" style="19"/>
    <col min="6145" max="6145" width="13.7109375" style="19" customWidth="1"/>
    <col min="6146" max="6146" width="18.140625" style="19" customWidth="1"/>
    <col min="6147" max="6147" width="32.140625" style="19" customWidth="1"/>
    <col min="6148" max="6148" width="26" style="19" customWidth="1"/>
    <col min="6149" max="6400" width="9.140625" style="19"/>
    <col min="6401" max="6401" width="13.7109375" style="19" customWidth="1"/>
    <col min="6402" max="6402" width="18.140625" style="19" customWidth="1"/>
    <col min="6403" max="6403" width="32.140625" style="19" customWidth="1"/>
    <col min="6404" max="6404" width="26" style="19" customWidth="1"/>
    <col min="6405" max="6656" width="9.140625" style="19"/>
    <col min="6657" max="6657" width="13.7109375" style="19" customWidth="1"/>
    <col min="6658" max="6658" width="18.140625" style="19" customWidth="1"/>
    <col min="6659" max="6659" width="32.140625" style="19" customWidth="1"/>
    <col min="6660" max="6660" width="26" style="19" customWidth="1"/>
    <col min="6661" max="6912" width="9.140625" style="19"/>
    <col min="6913" max="6913" width="13.7109375" style="19" customWidth="1"/>
    <col min="6914" max="6914" width="18.140625" style="19" customWidth="1"/>
    <col min="6915" max="6915" width="32.140625" style="19" customWidth="1"/>
    <col min="6916" max="6916" width="26" style="19" customWidth="1"/>
    <col min="6917" max="7168" width="9.140625" style="19"/>
    <col min="7169" max="7169" width="13.7109375" style="19" customWidth="1"/>
    <col min="7170" max="7170" width="18.140625" style="19" customWidth="1"/>
    <col min="7171" max="7171" width="32.140625" style="19" customWidth="1"/>
    <col min="7172" max="7172" width="26" style="19" customWidth="1"/>
    <col min="7173" max="7424" width="9.140625" style="19"/>
    <col min="7425" max="7425" width="13.7109375" style="19" customWidth="1"/>
    <col min="7426" max="7426" width="18.140625" style="19" customWidth="1"/>
    <col min="7427" max="7427" width="32.140625" style="19" customWidth="1"/>
    <col min="7428" max="7428" width="26" style="19" customWidth="1"/>
    <col min="7429" max="7680" width="9.140625" style="19"/>
    <col min="7681" max="7681" width="13.7109375" style="19" customWidth="1"/>
    <col min="7682" max="7682" width="18.140625" style="19" customWidth="1"/>
    <col min="7683" max="7683" width="32.140625" style="19" customWidth="1"/>
    <col min="7684" max="7684" width="26" style="19" customWidth="1"/>
    <col min="7685" max="7936" width="9.140625" style="19"/>
    <col min="7937" max="7937" width="13.7109375" style="19" customWidth="1"/>
    <col min="7938" max="7938" width="18.140625" style="19" customWidth="1"/>
    <col min="7939" max="7939" width="32.140625" style="19" customWidth="1"/>
    <col min="7940" max="7940" width="26" style="19" customWidth="1"/>
    <col min="7941" max="8192" width="9.140625" style="19"/>
    <col min="8193" max="8193" width="13.7109375" style="19" customWidth="1"/>
    <col min="8194" max="8194" width="18.140625" style="19" customWidth="1"/>
    <col min="8195" max="8195" width="32.140625" style="19" customWidth="1"/>
    <col min="8196" max="8196" width="26" style="19" customWidth="1"/>
    <col min="8197" max="8448" width="9.140625" style="19"/>
    <col min="8449" max="8449" width="13.7109375" style="19" customWidth="1"/>
    <col min="8450" max="8450" width="18.140625" style="19" customWidth="1"/>
    <col min="8451" max="8451" width="32.140625" style="19" customWidth="1"/>
    <col min="8452" max="8452" width="26" style="19" customWidth="1"/>
    <col min="8453" max="8704" width="9.140625" style="19"/>
    <col min="8705" max="8705" width="13.7109375" style="19" customWidth="1"/>
    <col min="8706" max="8706" width="18.140625" style="19" customWidth="1"/>
    <col min="8707" max="8707" width="32.140625" style="19" customWidth="1"/>
    <col min="8708" max="8708" width="26" style="19" customWidth="1"/>
    <col min="8709" max="8960" width="9.140625" style="19"/>
    <col min="8961" max="8961" width="13.7109375" style="19" customWidth="1"/>
    <col min="8962" max="8962" width="18.140625" style="19" customWidth="1"/>
    <col min="8963" max="8963" width="32.140625" style="19" customWidth="1"/>
    <col min="8964" max="8964" width="26" style="19" customWidth="1"/>
    <col min="8965" max="9216" width="9.140625" style="19"/>
    <col min="9217" max="9217" width="13.7109375" style="19" customWidth="1"/>
    <col min="9218" max="9218" width="18.140625" style="19" customWidth="1"/>
    <col min="9219" max="9219" width="32.140625" style="19" customWidth="1"/>
    <col min="9220" max="9220" width="26" style="19" customWidth="1"/>
    <col min="9221" max="9472" width="9.140625" style="19"/>
    <col min="9473" max="9473" width="13.7109375" style="19" customWidth="1"/>
    <col min="9474" max="9474" width="18.140625" style="19" customWidth="1"/>
    <col min="9475" max="9475" width="32.140625" style="19" customWidth="1"/>
    <col min="9476" max="9476" width="26" style="19" customWidth="1"/>
    <col min="9477" max="9728" width="9.140625" style="19"/>
    <col min="9729" max="9729" width="13.7109375" style="19" customWidth="1"/>
    <col min="9730" max="9730" width="18.140625" style="19" customWidth="1"/>
    <col min="9731" max="9731" width="32.140625" style="19" customWidth="1"/>
    <col min="9732" max="9732" width="26" style="19" customWidth="1"/>
    <col min="9733" max="9984" width="9.140625" style="19"/>
    <col min="9985" max="9985" width="13.7109375" style="19" customWidth="1"/>
    <col min="9986" max="9986" width="18.140625" style="19" customWidth="1"/>
    <col min="9987" max="9987" width="32.140625" style="19" customWidth="1"/>
    <col min="9988" max="9988" width="26" style="19" customWidth="1"/>
    <col min="9989" max="10240" width="9.140625" style="19"/>
    <col min="10241" max="10241" width="13.7109375" style="19" customWidth="1"/>
    <col min="10242" max="10242" width="18.140625" style="19" customWidth="1"/>
    <col min="10243" max="10243" width="32.140625" style="19" customWidth="1"/>
    <col min="10244" max="10244" width="26" style="19" customWidth="1"/>
    <col min="10245" max="10496" width="9.140625" style="19"/>
    <col min="10497" max="10497" width="13.7109375" style="19" customWidth="1"/>
    <col min="10498" max="10498" width="18.140625" style="19" customWidth="1"/>
    <col min="10499" max="10499" width="32.140625" style="19" customWidth="1"/>
    <col min="10500" max="10500" width="26" style="19" customWidth="1"/>
    <col min="10501" max="10752" width="9.140625" style="19"/>
    <col min="10753" max="10753" width="13.7109375" style="19" customWidth="1"/>
    <col min="10754" max="10754" width="18.140625" style="19" customWidth="1"/>
    <col min="10755" max="10755" width="32.140625" style="19" customWidth="1"/>
    <col min="10756" max="10756" width="26" style="19" customWidth="1"/>
    <col min="10757" max="11008" width="9.140625" style="19"/>
    <col min="11009" max="11009" width="13.7109375" style="19" customWidth="1"/>
    <col min="11010" max="11010" width="18.140625" style="19" customWidth="1"/>
    <col min="11011" max="11011" width="32.140625" style="19" customWidth="1"/>
    <col min="11012" max="11012" width="26" style="19" customWidth="1"/>
    <col min="11013" max="11264" width="9.140625" style="19"/>
    <col min="11265" max="11265" width="13.7109375" style="19" customWidth="1"/>
    <col min="11266" max="11266" width="18.140625" style="19" customWidth="1"/>
    <col min="11267" max="11267" width="32.140625" style="19" customWidth="1"/>
    <col min="11268" max="11268" width="26" style="19" customWidth="1"/>
    <col min="11269" max="11520" width="9.140625" style="19"/>
    <col min="11521" max="11521" width="13.7109375" style="19" customWidth="1"/>
    <col min="11522" max="11522" width="18.140625" style="19" customWidth="1"/>
    <col min="11523" max="11523" width="32.140625" style="19" customWidth="1"/>
    <col min="11524" max="11524" width="26" style="19" customWidth="1"/>
    <col min="11525" max="11776" width="9.140625" style="19"/>
    <col min="11777" max="11777" width="13.7109375" style="19" customWidth="1"/>
    <col min="11778" max="11778" width="18.140625" style="19" customWidth="1"/>
    <col min="11779" max="11779" width="32.140625" style="19" customWidth="1"/>
    <col min="11780" max="11780" width="26" style="19" customWidth="1"/>
    <col min="11781" max="12032" width="9.140625" style="19"/>
    <col min="12033" max="12033" width="13.7109375" style="19" customWidth="1"/>
    <col min="12034" max="12034" width="18.140625" style="19" customWidth="1"/>
    <col min="12035" max="12035" width="32.140625" style="19" customWidth="1"/>
    <col min="12036" max="12036" width="26" style="19" customWidth="1"/>
    <col min="12037" max="12288" width="9.140625" style="19"/>
    <col min="12289" max="12289" width="13.7109375" style="19" customWidth="1"/>
    <col min="12290" max="12290" width="18.140625" style="19" customWidth="1"/>
    <col min="12291" max="12291" width="32.140625" style="19" customWidth="1"/>
    <col min="12292" max="12292" width="26" style="19" customWidth="1"/>
    <col min="12293" max="12544" width="9.140625" style="19"/>
    <col min="12545" max="12545" width="13.7109375" style="19" customWidth="1"/>
    <col min="12546" max="12546" width="18.140625" style="19" customWidth="1"/>
    <col min="12547" max="12547" width="32.140625" style="19" customWidth="1"/>
    <col min="12548" max="12548" width="26" style="19" customWidth="1"/>
    <col min="12549" max="12800" width="9.140625" style="19"/>
    <col min="12801" max="12801" width="13.7109375" style="19" customWidth="1"/>
    <col min="12802" max="12802" width="18.140625" style="19" customWidth="1"/>
    <col min="12803" max="12803" width="32.140625" style="19" customWidth="1"/>
    <col min="12804" max="12804" width="26" style="19" customWidth="1"/>
    <col min="12805" max="13056" width="9.140625" style="19"/>
    <col min="13057" max="13057" width="13.7109375" style="19" customWidth="1"/>
    <col min="13058" max="13058" width="18.140625" style="19" customWidth="1"/>
    <col min="13059" max="13059" width="32.140625" style="19" customWidth="1"/>
    <col min="13060" max="13060" width="26" style="19" customWidth="1"/>
    <col min="13061" max="13312" width="9.140625" style="19"/>
    <col min="13313" max="13313" width="13.7109375" style="19" customWidth="1"/>
    <col min="13314" max="13314" width="18.140625" style="19" customWidth="1"/>
    <col min="13315" max="13315" width="32.140625" style="19" customWidth="1"/>
    <col min="13316" max="13316" width="26" style="19" customWidth="1"/>
    <col min="13317" max="13568" width="9.140625" style="19"/>
    <col min="13569" max="13569" width="13.7109375" style="19" customWidth="1"/>
    <col min="13570" max="13570" width="18.140625" style="19" customWidth="1"/>
    <col min="13571" max="13571" width="32.140625" style="19" customWidth="1"/>
    <col min="13572" max="13572" width="26" style="19" customWidth="1"/>
    <col min="13573" max="13824" width="9.140625" style="19"/>
    <col min="13825" max="13825" width="13.7109375" style="19" customWidth="1"/>
    <col min="13826" max="13826" width="18.140625" style="19" customWidth="1"/>
    <col min="13827" max="13827" width="32.140625" style="19" customWidth="1"/>
    <col min="13828" max="13828" width="26" style="19" customWidth="1"/>
    <col min="13829" max="14080" width="9.140625" style="19"/>
    <col min="14081" max="14081" width="13.7109375" style="19" customWidth="1"/>
    <col min="14082" max="14082" width="18.140625" style="19" customWidth="1"/>
    <col min="14083" max="14083" width="32.140625" style="19" customWidth="1"/>
    <col min="14084" max="14084" width="26" style="19" customWidth="1"/>
    <col min="14085" max="14336" width="9.140625" style="19"/>
    <col min="14337" max="14337" width="13.7109375" style="19" customWidth="1"/>
    <col min="14338" max="14338" width="18.140625" style="19" customWidth="1"/>
    <col min="14339" max="14339" width="32.140625" style="19" customWidth="1"/>
    <col min="14340" max="14340" width="26" style="19" customWidth="1"/>
    <col min="14341" max="14592" width="9.140625" style="19"/>
    <col min="14593" max="14593" width="13.7109375" style="19" customWidth="1"/>
    <col min="14594" max="14594" width="18.140625" style="19" customWidth="1"/>
    <col min="14595" max="14595" width="32.140625" style="19" customWidth="1"/>
    <col min="14596" max="14596" width="26" style="19" customWidth="1"/>
    <col min="14597" max="14848" width="9.140625" style="19"/>
    <col min="14849" max="14849" width="13.7109375" style="19" customWidth="1"/>
    <col min="14850" max="14850" width="18.140625" style="19" customWidth="1"/>
    <col min="14851" max="14851" width="32.140625" style="19" customWidth="1"/>
    <col min="14852" max="14852" width="26" style="19" customWidth="1"/>
    <col min="14853" max="15104" width="9.140625" style="19"/>
    <col min="15105" max="15105" width="13.7109375" style="19" customWidth="1"/>
    <col min="15106" max="15106" width="18.140625" style="19" customWidth="1"/>
    <col min="15107" max="15107" width="32.140625" style="19" customWidth="1"/>
    <col min="15108" max="15108" width="26" style="19" customWidth="1"/>
    <col min="15109" max="15360" width="9.140625" style="19"/>
    <col min="15361" max="15361" width="13.7109375" style="19" customWidth="1"/>
    <col min="15362" max="15362" width="18.140625" style="19" customWidth="1"/>
    <col min="15363" max="15363" width="32.140625" style="19" customWidth="1"/>
    <col min="15364" max="15364" width="26" style="19" customWidth="1"/>
    <col min="15365" max="15616" width="9.140625" style="19"/>
    <col min="15617" max="15617" width="13.7109375" style="19" customWidth="1"/>
    <col min="15618" max="15618" width="18.140625" style="19" customWidth="1"/>
    <col min="15619" max="15619" width="32.140625" style="19" customWidth="1"/>
    <col min="15620" max="15620" width="26" style="19" customWidth="1"/>
    <col min="15621" max="15872" width="9.140625" style="19"/>
    <col min="15873" max="15873" width="13.7109375" style="19" customWidth="1"/>
    <col min="15874" max="15874" width="18.140625" style="19" customWidth="1"/>
    <col min="15875" max="15875" width="32.140625" style="19" customWidth="1"/>
    <col min="15876" max="15876" width="26" style="19" customWidth="1"/>
    <col min="15877" max="16128" width="9.140625" style="19"/>
    <col min="16129" max="16129" width="13.7109375" style="19" customWidth="1"/>
    <col min="16130" max="16130" width="18.140625" style="19" customWidth="1"/>
    <col min="16131" max="16131" width="32.140625" style="19" customWidth="1"/>
    <col min="16132" max="16132" width="26" style="19" customWidth="1"/>
    <col min="16133" max="16384" width="9.140625" style="19"/>
  </cols>
  <sheetData>
    <row r="1" spans="1:4" ht="94.5" x14ac:dyDescent="0.2">
      <c r="D1" s="21" t="s">
        <v>600</v>
      </c>
    </row>
    <row r="3" spans="1:4" s="22" customFormat="1" ht="48" customHeight="1" x14ac:dyDescent="0.2">
      <c r="A3" s="147" t="s">
        <v>27</v>
      </c>
      <c r="B3" s="148"/>
      <c r="C3" s="148"/>
      <c r="D3" s="148"/>
    </row>
    <row r="4" spans="1:4" s="22" customFormat="1" ht="18.75" x14ac:dyDescent="0.3">
      <c r="A4" s="23"/>
      <c r="B4" s="24"/>
      <c r="C4" s="25"/>
      <c r="D4" s="25"/>
    </row>
    <row r="5" spans="1:4" s="26" customFormat="1" ht="56.25" x14ac:dyDescent="0.25">
      <c r="A5" s="125" t="s">
        <v>28</v>
      </c>
      <c r="B5" s="125" t="s">
        <v>29</v>
      </c>
      <c r="C5" s="149" t="s">
        <v>30</v>
      </c>
      <c r="D5" s="150"/>
    </row>
    <row r="6" spans="1:4" ht="47.25" customHeight="1" x14ac:dyDescent="0.2">
      <c r="A6" s="151" t="s">
        <v>31</v>
      </c>
      <c r="B6" s="152"/>
      <c r="C6" s="152"/>
      <c r="D6" s="153"/>
    </row>
    <row r="7" spans="1:4" customFormat="1" ht="75" customHeight="1" x14ac:dyDescent="0.25">
      <c r="A7" s="27" t="s">
        <v>32</v>
      </c>
      <c r="B7" s="28" t="s">
        <v>33</v>
      </c>
      <c r="C7" s="146" t="s">
        <v>34</v>
      </c>
      <c r="D7" s="146"/>
    </row>
    <row r="8" spans="1:4" customFormat="1" ht="75" customHeight="1" x14ac:dyDescent="0.25">
      <c r="A8" s="27" t="s">
        <v>32</v>
      </c>
      <c r="B8" s="28" t="s">
        <v>530</v>
      </c>
      <c r="C8" s="146" t="s">
        <v>34</v>
      </c>
      <c r="D8" s="146"/>
    </row>
    <row r="9" spans="1:4" customFormat="1" ht="45.75" customHeight="1" x14ac:dyDescent="0.25">
      <c r="A9" s="27" t="s">
        <v>32</v>
      </c>
      <c r="B9" s="28" t="s">
        <v>35</v>
      </c>
      <c r="C9" s="146" t="s">
        <v>36</v>
      </c>
      <c r="D9" s="146"/>
    </row>
    <row r="10" spans="1:4" customFormat="1" ht="45.75" customHeight="1" x14ac:dyDescent="0.25">
      <c r="A10" s="27" t="s">
        <v>32</v>
      </c>
      <c r="B10" s="28" t="s">
        <v>531</v>
      </c>
      <c r="C10" s="146" t="s">
        <v>36</v>
      </c>
      <c r="D10" s="146"/>
    </row>
    <row r="11" spans="1:4" ht="65.25" customHeight="1" x14ac:dyDescent="0.2">
      <c r="A11" s="27" t="s">
        <v>32</v>
      </c>
      <c r="B11" s="28" t="s">
        <v>37</v>
      </c>
      <c r="C11" s="146" t="s">
        <v>38</v>
      </c>
      <c r="D11" s="146"/>
    </row>
    <row r="12" spans="1:4" ht="87" customHeight="1" x14ac:dyDescent="0.2">
      <c r="A12" s="27" t="s">
        <v>32</v>
      </c>
      <c r="B12" s="28" t="s">
        <v>533</v>
      </c>
      <c r="C12" s="146" t="s">
        <v>532</v>
      </c>
      <c r="D12" s="146"/>
    </row>
    <row r="13" spans="1:4" ht="86.25" customHeight="1" x14ac:dyDescent="0.2">
      <c r="A13" s="27" t="s">
        <v>32</v>
      </c>
      <c r="B13" s="28" t="s">
        <v>39</v>
      </c>
      <c r="C13" s="146" t="s">
        <v>40</v>
      </c>
      <c r="D13" s="146"/>
    </row>
    <row r="14" spans="1:4" ht="87" customHeight="1" x14ac:dyDescent="0.2">
      <c r="A14" s="27" t="s">
        <v>32</v>
      </c>
      <c r="B14" s="28" t="s">
        <v>41</v>
      </c>
      <c r="C14" s="146" t="s">
        <v>42</v>
      </c>
      <c r="D14" s="146"/>
    </row>
    <row r="15" spans="1:4" ht="48.75" customHeight="1" x14ac:dyDescent="0.2">
      <c r="A15" s="27" t="s">
        <v>32</v>
      </c>
      <c r="B15" s="28" t="s">
        <v>43</v>
      </c>
      <c r="C15" s="146" t="s">
        <v>44</v>
      </c>
      <c r="D15" s="146"/>
    </row>
    <row r="16" spans="1:4" ht="56.25" customHeight="1" x14ac:dyDescent="0.2">
      <c r="A16" s="27" t="s">
        <v>32</v>
      </c>
      <c r="B16" s="28" t="s">
        <v>45</v>
      </c>
      <c r="C16" s="146" t="s">
        <v>46</v>
      </c>
      <c r="D16" s="146"/>
    </row>
    <row r="17" spans="1:4" ht="85.5" customHeight="1" x14ac:dyDescent="0.2">
      <c r="A17" s="27" t="s">
        <v>32</v>
      </c>
      <c r="B17" s="28" t="s">
        <v>47</v>
      </c>
      <c r="C17" s="146" t="s">
        <v>48</v>
      </c>
      <c r="D17" s="146"/>
    </row>
    <row r="18" spans="1:4" ht="55.5" customHeight="1" x14ac:dyDescent="0.2">
      <c r="A18" s="27" t="s">
        <v>32</v>
      </c>
      <c r="B18" s="28" t="s">
        <v>49</v>
      </c>
      <c r="C18" s="146" t="s">
        <v>50</v>
      </c>
      <c r="D18" s="146"/>
    </row>
    <row r="19" spans="1:4" ht="70.5" customHeight="1" x14ac:dyDescent="0.2">
      <c r="A19" s="27" t="s">
        <v>32</v>
      </c>
      <c r="B19" s="28" t="s">
        <v>51</v>
      </c>
      <c r="C19" s="146" t="s">
        <v>52</v>
      </c>
      <c r="D19" s="146"/>
    </row>
    <row r="20" spans="1:4" ht="55.5" customHeight="1" x14ac:dyDescent="0.2">
      <c r="A20" s="27" t="s">
        <v>32</v>
      </c>
      <c r="B20" s="28" t="s">
        <v>53</v>
      </c>
      <c r="C20" s="146" t="s">
        <v>54</v>
      </c>
      <c r="D20" s="146"/>
    </row>
    <row r="21" spans="1:4" ht="55.5" customHeight="1" x14ac:dyDescent="0.2">
      <c r="A21" s="27" t="s">
        <v>32</v>
      </c>
      <c r="B21" s="28" t="s">
        <v>55</v>
      </c>
      <c r="C21" s="146" t="s">
        <v>56</v>
      </c>
      <c r="D21" s="146"/>
    </row>
    <row r="22" spans="1:4" ht="54.75" customHeight="1" x14ac:dyDescent="0.2">
      <c r="A22" s="27" t="s">
        <v>32</v>
      </c>
      <c r="B22" s="28" t="s">
        <v>57</v>
      </c>
      <c r="C22" s="146" t="s">
        <v>58</v>
      </c>
      <c r="D22" s="146"/>
    </row>
    <row r="23" spans="1:4" ht="66" customHeight="1" x14ac:dyDescent="0.2">
      <c r="A23" s="27" t="s">
        <v>32</v>
      </c>
      <c r="B23" s="28" t="s">
        <v>59</v>
      </c>
      <c r="C23" s="146" t="s">
        <v>60</v>
      </c>
      <c r="D23" s="146"/>
    </row>
    <row r="24" spans="1:4" ht="82.5" customHeight="1" x14ac:dyDescent="0.2">
      <c r="A24" s="27" t="s">
        <v>32</v>
      </c>
      <c r="B24" s="28" t="s">
        <v>61</v>
      </c>
      <c r="C24" s="146" t="s">
        <v>62</v>
      </c>
      <c r="D24" s="146"/>
    </row>
    <row r="25" spans="1:4" ht="54" customHeight="1" x14ac:dyDescent="0.2">
      <c r="A25" s="27" t="s">
        <v>32</v>
      </c>
      <c r="B25" s="28" t="s">
        <v>63</v>
      </c>
      <c r="C25" s="146" t="s">
        <v>64</v>
      </c>
      <c r="D25" s="146"/>
    </row>
    <row r="26" spans="1:4" ht="42.75" customHeight="1" x14ac:dyDescent="0.2">
      <c r="A26" s="27" t="s">
        <v>32</v>
      </c>
      <c r="B26" s="28" t="s">
        <v>65</v>
      </c>
      <c r="C26" s="146" t="s">
        <v>66</v>
      </c>
      <c r="D26" s="146"/>
    </row>
    <row r="27" spans="1:4" ht="45" customHeight="1" x14ac:dyDescent="0.2">
      <c r="A27" s="27" t="s">
        <v>32</v>
      </c>
      <c r="B27" s="28" t="s">
        <v>67</v>
      </c>
      <c r="C27" s="146" t="s">
        <v>68</v>
      </c>
      <c r="D27" s="146"/>
    </row>
    <row r="28" spans="1:4" ht="80.25" customHeight="1" x14ac:dyDescent="0.2">
      <c r="A28" s="27" t="s">
        <v>32</v>
      </c>
      <c r="B28" s="28" t="s">
        <v>69</v>
      </c>
      <c r="C28" s="146" t="s">
        <v>70</v>
      </c>
      <c r="D28" s="146"/>
    </row>
    <row r="29" spans="1:4" ht="39.75" customHeight="1" x14ac:dyDescent="0.2">
      <c r="A29" s="27" t="s">
        <v>32</v>
      </c>
      <c r="B29" s="28" t="s">
        <v>71</v>
      </c>
      <c r="C29" s="146" t="s">
        <v>72</v>
      </c>
      <c r="D29" s="146"/>
    </row>
    <row r="30" spans="1:4" ht="49.5" customHeight="1" x14ac:dyDescent="0.2">
      <c r="A30" s="27" t="s">
        <v>32</v>
      </c>
      <c r="B30" s="28" t="s">
        <v>73</v>
      </c>
      <c r="C30" s="146" t="s">
        <v>74</v>
      </c>
      <c r="D30" s="146"/>
    </row>
    <row r="31" spans="1:4" ht="54.75" customHeight="1" x14ac:dyDescent="0.2">
      <c r="A31" s="27" t="s">
        <v>32</v>
      </c>
      <c r="B31" s="28" t="s">
        <v>75</v>
      </c>
      <c r="C31" s="146" t="s">
        <v>76</v>
      </c>
      <c r="D31" s="146"/>
    </row>
    <row r="32" spans="1:4" ht="27" customHeight="1" x14ac:dyDescent="0.2">
      <c r="A32" s="27" t="s">
        <v>32</v>
      </c>
      <c r="B32" s="28" t="s">
        <v>77</v>
      </c>
      <c r="C32" s="146" t="s">
        <v>78</v>
      </c>
      <c r="D32" s="146"/>
    </row>
    <row r="33" spans="1:4" ht="38.25" customHeight="1" x14ac:dyDescent="0.2">
      <c r="A33" s="27" t="s">
        <v>32</v>
      </c>
      <c r="B33" s="28" t="s">
        <v>79</v>
      </c>
      <c r="C33" s="146" t="s">
        <v>80</v>
      </c>
      <c r="D33" s="146"/>
    </row>
    <row r="34" spans="1:4" ht="39.75" customHeight="1" x14ac:dyDescent="0.2">
      <c r="A34" s="27" t="s">
        <v>32</v>
      </c>
      <c r="B34" s="28" t="s">
        <v>81</v>
      </c>
      <c r="C34" s="146" t="s">
        <v>82</v>
      </c>
      <c r="D34" s="146"/>
    </row>
    <row r="35" spans="1:4" ht="54" customHeight="1" x14ac:dyDescent="0.2">
      <c r="A35" s="27" t="s">
        <v>32</v>
      </c>
      <c r="B35" s="28" t="s">
        <v>83</v>
      </c>
      <c r="C35" s="146" t="s">
        <v>84</v>
      </c>
      <c r="D35" s="146"/>
    </row>
    <row r="36" spans="1:4" ht="49.5" customHeight="1" x14ac:dyDescent="0.2">
      <c r="A36" s="27" t="s">
        <v>32</v>
      </c>
      <c r="B36" s="28" t="s">
        <v>85</v>
      </c>
      <c r="C36" s="146" t="s">
        <v>86</v>
      </c>
      <c r="D36" s="146"/>
    </row>
    <row r="37" spans="1:4" ht="59.25" customHeight="1" x14ac:dyDescent="0.2">
      <c r="A37" s="27" t="s">
        <v>32</v>
      </c>
      <c r="B37" s="28" t="s">
        <v>87</v>
      </c>
      <c r="C37" s="146" t="s">
        <v>88</v>
      </c>
      <c r="D37" s="146"/>
    </row>
    <row r="38" spans="1:4" ht="52.5" customHeight="1" x14ac:dyDescent="0.2">
      <c r="A38" s="27" t="s">
        <v>32</v>
      </c>
      <c r="B38" s="28" t="s">
        <v>89</v>
      </c>
      <c r="C38" s="146" t="s">
        <v>90</v>
      </c>
      <c r="D38" s="146"/>
    </row>
    <row r="39" spans="1:4" ht="65.25" customHeight="1" x14ac:dyDescent="0.2">
      <c r="A39" s="27" t="s">
        <v>32</v>
      </c>
      <c r="B39" s="28" t="s">
        <v>91</v>
      </c>
      <c r="C39" s="146" t="s">
        <v>92</v>
      </c>
      <c r="D39" s="146"/>
    </row>
    <row r="40" spans="1:4" ht="65.25" customHeight="1" x14ac:dyDescent="0.2">
      <c r="A40" s="27" t="s">
        <v>32</v>
      </c>
      <c r="B40" s="28" t="s">
        <v>534</v>
      </c>
      <c r="C40" s="146" t="s">
        <v>93</v>
      </c>
      <c r="D40" s="146"/>
    </row>
    <row r="41" spans="1:4" ht="54" customHeight="1" x14ac:dyDescent="0.2">
      <c r="A41" s="27" t="s">
        <v>32</v>
      </c>
      <c r="B41" s="28" t="s">
        <v>94</v>
      </c>
      <c r="C41" s="146" t="s">
        <v>95</v>
      </c>
      <c r="D41" s="146"/>
    </row>
    <row r="42" spans="1:4" ht="50.25" customHeight="1" x14ac:dyDescent="0.2">
      <c r="A42" s="27" t="s">
        <v>32</v>
      </c>
      <c r="B42" s="28" t="s">
        <v>98</v>
      </c>
      <c r="C42" s="146" t="s">
        <v>99</v>
      </c>
      <c r="D42" s="146"/>
    </row>
    <row r="43" spans="1:4" ht="65.25" customHeight="1" x14ac:dyDescent="0.2">
      <c r="A43" s="27" t="s">
        <v>32</v>
      </c>
      <c r="B43" s="28" t="s">
        <v>100</v>
      </c>
      <c r="C43" s="146" t="s">
        <v>101</v>
      </c>
      <c r="D43" s="146"/>
    </row>
    <row r="44" spans="1:4" ht="63" customHeight="1" x14ac:dyDescent="0.2">
      <c r="A44" s="27" t="s">
        <v>32</v>
      </c>
      <c r="B44" s="28" t="s">
        <v>102</v>
      </c>
      <c r="C44" s="146" t="s">
        <v>408</v>
      </c>
      <c r="D44" s="146"/>
    </row>
    <row r="45" spans="1:4" ht="45.75" customHeight="1" x14ac:dyDescent="0.2">
      <c r="A45" s="27" t="s">
        <v>32</v>
      </c>
      <c r="B45" s="28" t="s">
        <v>103</v>
      </c>
      <c r="C45" s="146" t="s">
        <v>104</v>
      </c>
      <c r="D45" s="146"/>
    </row>
    <row r="46" spans="1:4" ht="59.25" customHeight="1" x14ac:dyDescent="0.2">
      <c r="A46" s="27" t="s">
        <v>32</v>
      </c>
      <c r="B46" s="28" t="s">
        <v>512</v>
      </c>
      <c r="C46" s="146" t="s">
        <v>535</v>
      </c>
      <c r="D46" s="146"/>
    </row>
    <row r="47" spans="1:4" ht="59.25" customHeight="1" x14ac:dyDescent="0.2">
      <c r="A47" s="27" t="s">
        <v>32</v>
      </c>
      <c r="B47" s="28" t="s">
        <v>511</v>
      </c>
      <c r="C47" s="146" t="s">
        <v>536</v>
      </c>
      <c r="D47" s="146"/>
    </row>
    <row r="48" spans="1:4" ht="30.75" customHeight="1" x14ac:dyDescent="0.2">
      <c r="A48" s="27" t="s">
        <v>32</v>
      </c>
      <c r="B48" s="28" t="s">
        <v>105</v>
      </c>
      <c r="C48" s="146" t="s">
        <v>106</v>
      </c>
      <c r="D48" s="146"/>
    </row>
    <row r="49" spans="1:4" ht="39" customHeight="1" x14ac:dyDescent="0.2">
      <c r="A49" s="27" t="s">
        <v>32</v>
      </c>
      <c r="B49" s="28" t="s">
        <v>107</v>
      </c>
      <c r="C49" s="146" t="s">
        <v>108</v>
      </c>
      <c r="D49" s="146"/>
    </row>
    <row r="50" spans="1:4" ht="63" customHeight="1" x14ac:dyDescent="0.2">
      <c r="A50" s="27" t="s">
        <v>32</v>
      </c>
      <c r="B50" s="28" t="s">
        <v>109</v>
      </c>
      <c r="C50" s="146" t="s">
        <v>110</v>
      </c>
      <c r="D50" s="146"/>
    </row>
    <row r="51" spans="1:4" ht="55.5" customHeight="1" x14ac:dyDescent="0.2">
      <c r="A51" s="27" t="s">
        <v>32</v>
      </c>
      <c r="B51" s="28" t="s">
        <v>111</v>
      </c>
      <c r="C51" s="146" t="s">
        <v>112</v>
      </c>
      <c r="D51" s="146"/>
    </row>
    <row r="52" spans="1:4" ht="39.75" customHeight="1" x14ac:dyDescent="0.2">
      <c r="A52" s="27" t="s">
        <v>32</v>
      </c>
      <c r="B52" s="28" t="s">
        <v>113</v>
      </c>
      <c r="C52" s="146" t="s">
        <v>114</v>
      </c>
      <c r="D52" s="146"/>
    </row>
    <row r="53" spans="1:4" ht="57" customHeight="1" x14ac:dyDescent="0.2">
      <c r="A53" s="27" t="s">
        <v>32</v>
      </c>
      <c r="B53" s="28" t="s">
        <v>115</v>
      </c>
      <c r="C53" s="146" t="s">
        <v>116</v>
      </c>
      <c r="D53" s="146"/>
    </row>
    <row r="54" spans="1:4" ht="35.25" customHeight="1" x14ac:dyDescent="0.2">
      <c r="A54" s="27" t="s">
        <v>32</v>
      </c>
      <c r="B54" s="28" t="s">
        <v>117</v>
      </c>
      <c r="C54" s="146" t="s">
        <v>118</v>
      </c>
      <c r="D54" s="146"/>
    </row>
    <row r="55" spans="1:4" ht="93" customHeight="1" x14ac:dyDescent="0.2">
      <c r="A55" s="27" t="s">
        <v>32</v>
      </c>
      <c r="B55" s="28" t="s">
        <v>119</v>
      </c>
      <c r="C55" s="146" t="s">
        <v>120</v>
      </c>
      <c r="D55" s="146"/>
    </row>
    <row r="56" spans="1:4" ht="97.5" customHeight="1" x14ac:dyDescent="0.2">
      <c r="A56" s="27" t="s">
        <v>32</v>
      </c>
      <c r="B56" s="28" t="s">
        <v>121</v>
      </c>
      <c r="C56" s="146" t="s">
        <v>122</v>
      </c>
      <c r="D56" s="146"/>
    </row>
    <row r="57" spans="1:4" ht="88.5" customHeight="1" x14ac:dyDescent="0.2">
      <c r="A57" s="27" t="s">
        <v>32</v>
      </c>
      <c r="B57" s="28" t="s">
        <v>123</v>
      </c>
      <c r="C57" s="146" t="s">
        <v>124</v>
      </c>
      <c r="D57" s="146"/>
    </row>
    <row r="58" spans="1:4" ht="33" customHeight="1" x14ac:dyDescent="0.2">
      <c r="A58" s="27" t="s">
        <v>32</v>
      </c>
      <c r="B58" s="28" t="s">
        <v>126</v>
      </c>
      <c r="C58" s="146" t="s">
        <v>127</v>
      </c>
      <c r="D58" s="146"/>
    </row>
    <row r="59" spans="1:4" ht="67.5" customHeight="1" x14ac:dyDescent="0.2">
      <c r="A59" s="27" t="s">
        <v>32</v>
      </c>
      <c r="B59" s="28" t="s">
        <v>128</v>
      </c>
      <c r="C59" s="146" t="s">
        <v>129</v>
      </c>
      <c r="D59" s="146"/>
    </row>
    <row r="60" spans="1:4" ht="67.5" customHeight="1" x14ac:dyDescent="0.2">
      <c r="A60" s="27" t="s">
        <v>32</v>
      </c>
      <c r="B60" s="28" t="s">
        <v>538</v>
      </c>
      <c r="C60" s="146" t="s">
        <v>537</v>
      </c>
      <c r="D60" s="146"/>
    </row>
    <row r="61" spans="1:4" ht="67.5" customHeight="1" x14ac:dyDescent="0.2">
      <c r="A61" s="27" t="s">
        <v>32</v>
      </c>
      <c r="B61" s="28" t="s">
        <v>540</v>
      </c>
      <c r="C61" s="146" t="s">
        <v>539</v>
      </c>
      <c r="D61" s="146"/>
    </row>
    <row r="62" spans="1:4" ht="93.75" customHeight="1" x14ac:dyDescent="0.2">
      <c r="A62" s="27" t="s">
        <v>32</v>
      </c>
      <c r="B62" s="28" t="s">
        <v>542</v>
      </c>
      <c r="C62" s="146" t="s">
        <v>541</v>
      </c>
      <c r="D62" s="146"/>
    </row>
    <row r="63" spans="1:4" ht="37.5" customHeight="1" x14ac:dyDescent="0.2">
      <c r="A63" s="27" t="s">
        <v>32</v>
      </c>
      <c r="B63" s="28" t="s">
        <v>130</v>
      </c>
      <c r="C63" s="146" t="s">
        <v>131</v>
      </c>
      <c r="D63" s="146"/>
    </row>
    <row r="64" spans="1:4" ht="59.25" customHeight="1" x14ac:dyDescent="0.2">
      <c r="A64" s="27" t="s">
        <v>32</v>
      </c>
      <c r="B64" s="28" t="s">
        <v>543</v>
      </c>
      <c r="C64" s="146" t="s">
        <v>132</v>
      </c>
      <c r="D64" s="146"/>
    </row>
    <row r="65" spans="1:4" ht="105" customHeight="1" x14ac:dyDescent="0.2">
      <c r="A65" s="27" t="s">
        <v>32</v>
      </c>
      <c r="B65" s="28" t="s">
        <v>133</v>
      </c>
      <c r="C65" s="146" t="s">
        <v>134</v>
      </c>
      <c r="D65" s="146"/>
    </row>
    <row r="66" spans="1:4" ht="69.75" customHeight="1" x14ac:dyDescent="0.2">
      <c r="A66" s="27" t="s">
        <v>32</v>
      </c>
      <c r="B66" s="28" t="s">
        <v>135</v>
      </c>
      <c r="C66" s="146" t="s">
        <v>136</v>
      </c>
      <c r="D66" s="146"/>
    </row>
    <row r="67" spans="1:4" ht="53.25" customHeight="1" x14ac:dyDescent="0.2">
      <c r="A67" s="27" t="s">
        <v>32</v>
      </c>
      <c r="B67" s="28" t="s">
        <v>137</v>
      </c>
      <c r="C67" s="146" t="s">
        <v>138</v>
      </c>
      <c r="D67" s="146"/>
    </row>
  </sheetData>
  <mergeCells count="64">
    <mergeCell ref="A3:D3"/>
    <mergeCell ref="C5:D5"/>
    <mergeCell ref="C7:D7"/>
    <mergeCell ref="C9:D9"/>
    <mergeCell ref="C11:D11"/>
    <mergeCell ref="C8:D8"/>
    <mergeCell ref="C10:D10"/>
    <mergeCell ref="A6:D6"/>
    <mergeCell ref="C21:D21"/>
    <mergeCell ref="C22:D22"/>
    <mergeCell ref="C23:D23"/>
    <mergeCell ref="C24:D24"/>
    <mergeCell ref="C12:D12"/>
    <mergeCell ref="C20:D20"/>
    <mergeCell ref="C13:D13"/>
    <mergeCell ref="C14:D14"/>
    <mergeCell ref="C15:D15"/>
    <mergeCell ref="C16:D16"/>
    <mergeCell ref="C17:D17"/>
    <mergeCell ref="C19:D19"/>
    <mergeCell ref="C18:D18"/>
    <mergeCell ref="C40:D40"/>
    <mergeCell ref="C25:D25"/>
    <mergeCell ref="C26:D26"/>
    <mergeCell ref="C27:D27"/>
    <mergeCell ref="C28:D28"/>
    <mergeCell ref="C29:D29"/>
    <mergeCell ref="C30:D30"/>
    <mergeCell ref="C31:D31"/>
    <mergeCell ref="C39:D39"/>
    <mergeCell ref="C36:D36"/>
    <mergeCell ref="C37:D37"/>
    <mergeCell ref="C38:D38"/>
    <mergeCell ref="C33:D33"/>
    <mergeCell ref="C34:D34"/>
    <mergeCell ref="C35:D35"/>
    <mergeCell ref="C32:D32"/>
    <mergeCell ref="C59:D59"/>
    <mergeCell ref="C51:D51"/>
    <mergeCell ref="C52:D52"/>
    <mergeCell ref="C53:D53"/>
    <mergeCell ref="C54:D54"/>
    <mergeCell ref="C55:D55"/>
    <mergeCell ref="C57:D57"/>
    <mergeCell ref="C56:D56"/>
    <mergeCell ref="C58:D58"/>
    <mergeCell ref="C50:D50"/>
    <mergeCell ref="C41:D41"/>
    <mergeCell ref="C43:D43"/>
    <mergeCell ref="C44:D44"/>
    <mergeCell ref="C42:D42"/>
    <mergeCell ref="C45:D45"/>
    <mergeCell ref="C46:D46"/>
    <mergeCell ref="C48:D48"/>
    <mergeCell ref="C49:D49"/>
    <mergeCell ref="C47:D47"/>
    <mergeCell ref="C61:D61"/>
    <mergeCell ref="C62:D62"/>
    <mergeCell ref="C60:D60"/>
    <mergeCell ref="C67:D67"/>
    <mergeCell ref="C63:D63"/>
    <mergeCell ref="C64:D64"/>
    <mergeCell ref="C65:D65"/>
    <mergeCell ref="C66:D66"/>
  </mergeCells>
  <pageMargins left="0.9055118110236221" right="0" top="0.19685039370078741" bottom="0.19685039370078741" header="0.31496062992125984" footer="0.31496062992125984"/>
  <pageSetup paperSize="9" scale="7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view="pageBreakPreview" topLeftCell="A4" zoomScale="60" zoomScaleNormal="100" workbookViewId="0">
      <selection activeCell="A5" sqref="A5:C5"/>
    </sheetView>
  </sheetViews>
  <sheetFormatPr defaultRowHeight="15" x14ac:dyDescent="0.25"/>
  <cols>
    <col min="1" max="1" width="14.5703125" customWidth="1"/>
    <col min="2" max="2" width="43" customWidth="1"/>
    <col min="3" max="3" width="58.5703125" customWidth="1"/>
  </cols>
  <sheetData>
    <row r="1" spans="1:10" ht="63.75" x14ac:dyDescent="0.3">
      <c r="A1" s="29"/>
      <c r="B1" s="29"/>
      <c r="C1" s="30" t="s">
        <v>601</v>
      </c>
      <c r="D1" s="31"/>
      <c r="E1" s="31"/>
      <c r="F1" s="31"/>
      <c r="G1" s="31"/>
      <c r="H1" s="31"/>
      <c r="I1" s="31"/>
      <c r="J1" s="31"/>
    </row>
    <row r="2" spans="1:10" ht="18.75" x14ac:dyDescent="0.3">
      <c r="A2" s="29"/>
      <c r="B2" s="29"/>
      <c r="C2" s="29"/>
    </row>
    <row r="3" spans="1:10" ht="70.5" customHeight="1" x14ac:dyDescent="0.25">
      <c r="A3" s="154" t="s">
        <v>139</v>
      </c>
      <c r="B3" s="154"/>
      <c r="C3" s="154"/>
    </row>
    <row r="4" spans="1:10" s="32" customFormat="1" ht="62.25" customHeight="1" x14ac:dyDescent="0.25">
      <c r="A4" s="127" t="s">
        <v>140</v>
      </c>
      <c r="B4" s="127" t="s">
        <v>141</v>
      </c>
      <c r="C4" s="127" t="s">
        <v>142</v>
      </c>
    </row>
    <row r="5" spans="1:10" ht="51" customHeight="1" x14ac:dyDescent="0.25">
      <c r="A5" s="155" t="s">
        <v>143</v>
      </c>
      <c r="B5" s="156"/>
      <c r="C5" s="157"/>
    </row>
    <row r="6" spans="1:10" ht="63.75" customHeight="1" x14ac:dyDescent="0.25">
      <c r="A6" s="27" t="s">
        <v>32</v>
      </c>
      <c r="B6" s="28" t="s">
        <v>146</v>
      </c>
      <c r="C6" s="124" t="s">
        <v>147</v>
      </c>
    </row>
    <row r="7" spans="1:10" ht="54.75" customHeight="1" x14ac:dyDescent="0.25">
      <c r="A7" s="27" t="s">
        <v>32</v>
      </c>
      <c r="B7" s="28" t="s">
        <v>144</v>
      </c>
      <c r="C7" s="97" t="s">
        <v>145</v>
      </c>
    </row>
    <row r="8" spans="1:10" ht="72" customHeight="1" x14ac:dyDescent="0.25">
      <c r="A8" s="27" t="s">
        <v>32</v>
      </c>
      <c r="B8" s="28" t="s">
        <v>148</v>
      </c>
      <c r="C8" s="97" t="s">
        <v>149</v>
      </c>
    </row>
    <row r="9" spans="1:10" ht="74.25" customHeight="1" x14ac:dyDescent="0.25">
      <c r="A9" s="27" t="s">
        <v>32</v>
      </c>
      <c r="B9" s="28" t="s">
        <v>150</v>
      </c>
      <c r="C9" s="97" t="s">
        <v>151</v>
      </c>
    </row>
    <row r="10" spans="1:10" ht="42.75" customHeight="1" x14ac:dyDescent="0.25">
      <c r="A10" s="27" t="s">
        <v>32</v>
      </c>
      <c r="B10" s="28" t="s">
        <v>152</v>
      </c>
      <c r="C10" s="97" t="s">
        <v>153</v>
      </c>
    </row>
    <row r="11" spans="1:10" ht="40.5" customHeight="1" x14ac:dyDescent="0.25">
      <c r="A11" s="27" t="s">
        <v>32</v>
      </c>
      <c r="B11" s="28" t="s">
        <v>154</v>
      </c>
      <c r="C11" s="97" t="s">
        <v>155</v>
      </c>
    </row>
    <row r="12" spans="1:10" ht="60.75" customHeight="1" x14ac:dyDescent="0.25">
      <c r="A12" s="27" t="s">
        <v>32</v>
      </c>
      <c r="B12" s="28" t="s">
        <v>156</v>
      </c>
      <c r="C12" s="97" t="s">
        <v>157</v>
      </c>
    </row>
    <row r="13" spans="1:10" ht="57" customHeight="1" x14ac:dyDescent="0.25">
      <c r="A13" s="27" t="s">
        <v>32</v>
      </c>
      <c r="B13" s="28" t="s">
        <v>158</v>
      </c>
      <c r="C13" s="97" t="s">
        <v>159</v>
      </c>
    </row>
    <row r="14" spans="1:10" ht="63" x14ac:dyDescent="0.25">
      <c r="A14" s="27" t="s">
        <v>32</v>
      </c>
      <c r="B14" s="28" t="s">
        <v>160</v>
      </c>
      <c r="C14" s="97" t="s">
        <v>161</v>
      </c>
    </row>
    <row r="15" spans="1:10" ht="39" customHeight="1" x14ac:dyDescent="0.25">
      <c r="A15" s="155" t="s">
        <v>504</v>
      </c>
      <c r="B15" s="156"/>
      <c r="C15" s="157"/>
    </row>
    <row r="16" spans="1:10" ht="56.25" customHeight="1" x14ac:dyDescent="0.25">
      <c r="A16" s="27" t="s">
        <v>505</v>
      </c>
      <c r="B16" s="28" t="s">
        <v>144</v>
      </c>
      <c r="C16" s="97" t="s">
        <v>145</v>
      </c>
    </row>
    <row r="17" spans="1:3" ht="59.25" customHeight="1" x14ac:dyDescent="0.25">
      <c r="A17" s="27" t="s">
        <v>505</v>
      </c>
      <c r="B17" s="28" t="s">
        <v>146</v>
      </c>
      <c r="C17" s="97" t="s">
        <v>147</v>
      </c>
    </row>
    <row r="18" spans="1:3" ht="114.75" customHeight="1" x14ac:dyDescent="0.25">
      <c r="A18" s="27">
        <v>800</v>
      </c>
      <c r="B18" s="28" t="s">
        <v>148</v>
      </c>
      <c r="C18" s="97" t="s">
        <v>25</v>
      </c>
    </row>
    <row r="19" spans="1:3" ht="146.25" customHeight="1" x14ac:dyDescent="0.25">
      <c r="A19" s="27">
        <v>800</v>
      </c>
      <c r="B19" s="28" t="s">
        <v>544</v>
      </c>
      <c r="C19" s="97" t="s">
        <v>26</v>
      </c>
    </row>
  </sheetData>
  <mergeCells count="3">
    <mergeCell ref="A3:C3"/>
    <mergeCell ref="A5:C5"/>
    <mergeCell ref="A15:C15"/>
  </mergeCells>
  <pageMargins left="1.1023622047244095" right="0" top="0.15748031496062992" bottom="0.15748031496062992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9"/>
  <sheetViews>
    <sheetView view="pageBreakPreview" topLeftCell="A28" zoomScale="60" zoomScaleNormal="100" workbookViewId="0">
      <selection activeCell="C1" sqref="C1:D2"/>
    </sheetView>
  </sheetViews>
  <sheetFormatPr defaultRowHeight="46.5" customHeight="1" x14ac:dyDescent="0.2"/>
  <cols>
    <col min="1" max="1" width="39.42578125" style="19" customWidth="1"/>
    <col min="2" max="2" width="71.140625" style="19" customWidth="1"/>
    <col min="3" max="3" width="18.140625" style="19" customWidth="1"/>
    <col min="4" max="4" width="14.42578125" style="19" customWidth="1"/>
    <col min="5" max="256" width="9.140625" style="19"/>
    <col min="257" max="257" width="20" style="19" customWidth="1"/>
    <col min="258" max="258" width="53.7109375" style="19" customWidth="1"/>
    <col min="259" max="259" width="18.42578125" style="19" customWidth="1"/>
    <col min="260" max="260" width="18.28515625" style="19" customWidth="1"/>
    <col min="261" max="512" width="9.140625" style="19"/>
    <col min="513" max="513" width="20" style="19" customWidth="1"/>
    <col min="514" max="514" width="53.7109375" style="19" customWidth="1"/>
    <col min="515" max="515" width="18.42578125" style="19" customWidth="1"/>
    <col min="516" max="516" width="18.28515625" style="19" customWidth="1"/>
    <col min="517" max="768" width="9.140625" style="19"/>
    <col min="769" max="769" width="20" style="19" customWidth="1"/>
    <col min="770" max="770" width="53.7109375" style="19" customWidth="1"/>
    <col min="771" max="771" width="18.42578125" style="19" customWidth="1"/>
    <col min="772" max="772" width="18.28515625" style="19" customWidth="1"/>
    <col min="773" max="1024" width="9.140625" style="19"/>
    <col min="1025" max="1025" width="20" style="19" customWidth="1"/>
    <col min="1026" max="1026" width="53.7109375" style="19" customWidth="1"/>
    <col min="1027" max="1027" width="18.42578125" style="19" customWidth="1"/>
    <col min="1028" max="1028" width="18.28515625" style="19" customWidth="1"/>
    <col min="1029" max="1280" width="9.140625" style="19"/>
    <col min="1281" max="1281" width="20" style="19" customWidth="1"/>
    <col min="1282" max="1282" width="53.7109375" style="19" customWidth="1"/>
    <col min="1283" max="1283" width="18.42578125" style="19" customWidth="1"/>
    <col min="1284" max="1284" width="18.28515625" style="19" customWidth="1"/>
    <col min="1285" max="1536" width="9.140625" style="19"/>
    <col min="1537" max="1537" width="20" style="19" customWidth="1"/>
    <col min="1538" max="1538" width="53.7109375" style="19" customWidth="1"/>
    <col min="1539" max="1539" width="18.42578125" style="19" customWidth="1"/>
    <col min="1540" max="1540" width="18.28515625" style="19" customWidth="1"/>
    <col min="1541" max="1792" width="9.140625" style="19"/>
    <col min="1793" max="1793" width="20" style="19" customWidth="1"/>
    <col min="1794" max="1794" width="53.7109375" style="19" customWidth="1"/>
    <col min="1795" max="1795" width="18.42578125" style="19" customWidth="1"/>
    <col min="1796" max="1796" width="18.28515625" style="19" customWidth="1"/>
    <col min="1797" max="2048" width="9.140625" style="19"/>
    <col min="2049" max="2049" width="20" style="19" customWidth="1"/>
    <col min="2050" max="2050" width="53.7109375" style="19" customWidth="1"/>
    <col min="2051" max="2051" width="18.42578125" style="19" customWidth="1"/>
    <col min="2052" max="2052" width="18.28515625" style="19" customWidth="1"/>
    <col min="2053" max="2304" width="9.140625" style="19"/>
    <col min="2305" max="2305" width="20" style="19" customWidth="1"/>
    <col min="2306" max="2306" width="53.7109375" style="19" customWidth="1"/>
    <col min="2307" max="2307" width="18.42578125" style="19" customWidth="1"/>
    <col min="2308" max="2308" width="18.28515625" style="19" customWidth="1"/>
    <col min="2309" max="2560" width="9.140625" style="19"/>
    <col min="2561" max="2561" width="20" style="19" customWidth="1"/>
    <col min="2562" max="2562" width="53.7109375" style="19" customWidth="1"/>
    <col min="2563" max="2563" width="18.42578125" style="19" customWidth="1"/>
    <col min="2564" max="2564" width="18.28515625" style="19" customWidth="1"/>
    <col min="2565" max="2816" width="9.140625" style="19"/>
    <col min="2817" max="2817" width="20" style="19" customWidth="1"/>
    <col min="2818" max="2818" width="53.7109375" style="19" customWidth="1"/>
    <col min="2819" max="2819" width="18.42578125" style="19" customWidth="1"/>
    <col min="2820" max="2820" width="18.28515625" style="19" customWidth="1"/>
    <col min="2821" max="3072" width="9.140625" style="19"/>
    <col min="3073" max="3073" width="20" style="19" customWidth="1"/>
    <col min="3074" max="3074" width="53.7109375" style="19" customWidth="1"/>
    <col min="3075" max="3075" width="18.42578125" style="19" customWidth="1"/>
    <col min="3076" max="3076" width="18.28515625" style="19" customWidth="1"/>
    <col min="3077" max="3328" width="9.140625" style="19"/>
    <col min="3329" max="3329" width="20" style="19" customWidth="1"/>
    <col min="3330" max="3330" width="53.7109375" style="19" customWidth="1"/>
    <col min="3331" max="3331" width="18.42578125" style="19" customWidth="1"/>
    <col min="3332" max="3332" width="18.28515625" style="19" customWidth="1"/>
    <col min="3333" max="3584" width="9.140625" style="19"/>
    <col min="3585" max="3585" width="20" style="19" customWidth="1"/>
    <col min="3586" max="3586" width="53.7109375" style="19" customWidth="1"/>
    <col min="3587" max="3587" width="18.42578125" style="19" customWidth="1"/>
    <col min="3588" max="3588" width="18.28515625" style="19" customWidth="1"/>
    <col min="3589" max="3840" width="9.140625" style="19"/>
    <col min="3841" max="3841" width="20" style="19" customWidth="1"/>
    <col min="3842" max="3842" width="53.7109375" style="19" customWidth="1"/>
    <col min="3843" max="3843" width="18.42578125" style="19" customWidth="1"/>
    <col min="3844" max="3844" width="18.28515625" style="19" customWidth="1"/>
    <col min="3845" max="4096" width="9.140625" style="19"/>
    <col min="4097" max="4097" width="20" style="19" customWidth="1"/>
    <col min="4098" max="4098" width="53.7109375" style="19" customWidth="1"/>
    <col min="4099" max="4099" width="18.42578125" style="19" customWidth="1"/>
    <col min="4100" max="4100" width="18.28515625" style="19" customWidth="1"/>
    <col min="4101" max="4352" width="9.140625" style="19"/>
    <col min="4353" max="4353" width="20" style="19" customWidth="1"/>
    <col min="4354" max="4354" width="53.7109375" style="19" customWidth="1"/>
    <col min="4355" max="4355" width="18.42578125" style="19" customWidth="1"/>
    <col min="4356" max="4356" width="18.28515625" style="19" customWidth="1"/>
    <col min="4357" max="4608" width="9.140625" style="19"/>
    <col min="4609" max="4609" width="20" style="19" customWidth="1"/>
    <col min="4610" max="4610" width="53.7109375" style="19" customWidth="1"/>
    <col min="4611" max="4611" width="18.42578125" style="19" customWidth="1"/>
    <col min="4612" max="4612" width="18.28515625" style="19" customWidth="1"/>
    <col min="4613" max="4864" width="9.140625" style="19"/>
    <col min="4865" max="4865" width="20" style="19" customWidth="1"/>
    <col min="4866" max="4866" width="53.7109375" style="19" customWidth="1"/>
    <col min="4867" max="4867" width="18.42578125" style="19" customWidth="1"/>
    <col min="4868" max="4868" width="18.28515625" style="19" customWidth="1"/>
    <col min="4869" max="5120" width="9.140625" style="19"/>
    <col min="5121" max="5121" width="20" style="19" customWidth="1"/>
    <col min="5122" max="5122" width="53.7109375" style="19" customWidth="1"/>
    <col min="5123" max="5123" width="18.42578125" style="19" customWidth="1"/>
    <col min="5124" max="5124" width="18.28515625" style="19" customWidth="1"/>
    <col min="5125" max="5376" width="9.140625" style="19"/>
    <col min="5377" max="5377" width="20" style="19" customWidth="1"/>
    <col min="5378" max="5378" width="53.7109375" style="19" customWidth="1"/>
    <col min="5379" max="5379" width="18.42578125" style="19" customWidth="1"/>
    <col min="5380" max="5380" width="18.28515625" style="19" customWidth="1"/>
    <col min="5381" max="5632" width="9.140625" style="19"/>
    <col min="5633" max="5633" width="20" style="19" customWidth="1"/>
    <col min="5634" max="5634" width="53.7109375" style="19" customWidth="1"/>
    <col min="5635" max="5635" width="18.42578125" style="19" customWidth="1"/>
    <col min="5636" max="5636" width="18.28515625" style="19" customWidth="1"/>
    <col min="5637" max="5888" width="9.140625" style="19"/>
    <col min="5889" max="5889" width="20" style="19" customWidth="1"/>
    <col min="5890" max="5890" width="53.7109375" style="19" customWidth="1"/>
    <col min="5891" max="5891" width="18.42578125" style="19" customWidth="1"/>
    <col min="5892" max="5892" width="18.28515625" style="19" customWidth="1"/>
    <col min="5893" max="6144" width="9.140625" style="19"/>
    <col min="6145" max="6145" width="20" style="19" customWidth="1"/>
    <col min="6146" max="6146" width="53.7109375" style="19" customWidth="1"/>
    <col min="6147" max="6147" width="18.42578125" style="19" customWidth="1"/>
    <col min="6148" max="6148" width="18.28515625" style="19" customWidth="1"/>
    <col min="6149" max="6400" width="9.140625" style="19"/>
    <col min="6401" max="6401" width="20" style="19" customWidth="1"/>
    <col min="6402" max="6402" width="53.7109375" style="19" customWidth="1"/>
    <col min="6403" max="6403" width="18.42578125" style="19" customWidth="1"/>
    <col min="6404" max="6404" width="18.28515625" style="19" customWidth="1"/>
    <col min="6405" max="6656" width="9.140625" style="19"/>
    <col min="6657" max="6657" width="20" style="19" customWidth="1"/>
    <col min="6658" max="6658" width="53.7109375" style="19" customWidth="1"/>
    <col min="6659" max="6659" width="18.42578125" style="19" customWidth="1"/>
    <col min="6660" max="6660" width="18.28515625" style="19" customWidth="1"/>
    <col min="6661" max="6912" width="9.140625" style="19"/>
    <col min="6913" max="6913" width="20" style="19" customWidth="1"/>
    <col min="6914" max="6914" width="53.7109375" style="19" customWidth="1"/>
    <col min="6915" max="6915" width="18.42578125" style="19" customWidth="1"/>
    <col min="6916" max="6916" width="18.28515625" style="19" customWidth="1"/>
    <col min="6917" max="7168" width="9.140625" style="19"/>
    <col min="7169" max="7169" width="20" style="19" customWidth="1"/>
    <col min="7170" max="7170" width="53.7109375" style="19" customWidth="1"/>
    <col min="7171" max="7171" width="18.42578125" style="19" customWidth="1"/>
    <col min="7172" max="7172" width="18.28515625" style="19" customWidth="1"/>
    <col min="7173" max="7424" width="9.140625" style="19"/>
    <col min="7425" max="7425" width="20" style="19" customWidth="1"/>
    <col min="7426" max="7426" width="53.7109375" style="19" customWidth="1"/>
    <col min="7427" max="7427" width="18.42578125" style="19" customWidth="1"/>
    <col min="7428" max="7428" width="18.28515625" style="19" customWidth="1"/>
    <col min="7429" max="7680" width="9.140625" style="19"/>
    <col min="7681" max="7681" width="20" style="19" customWidth="1"/>
    <col min="7682" max="7682" width="53.7109375" style="19" customWidth="1"/>
    <col min="7683" max="7683" width="18.42578125" style="19" customWidth="1"/>
    <col min="7684" max="7684" width="18.28515625" style="19" customWidth="1"/>
    <col min="7685" max="7936" width="9.140625" style="19"/>
    <col min="7937" max="7937" width="20" style="19" customWidth="1"/>
    <col min="7938" max="7938" width="53.7109375" style="19" customWidth="1"/>
    <col min="7939" max="7939" width="18.42578125" style="19" customWidth="1"/>
    <col min="7940" max="7940" width="18.28515625" style="19" customWidth="1"/>
    <col min="7941" max="8192" width="9.140625" style="19"/>
    <col min="8193" max="8193" width="20" style="19" customWidth="1"/>
    <col min="8194" max="8194" width="53.7109375" style="19" customWidth="1"/>
    <col min="8195" max="8195" width="18.42578125" style="19" customWidth="1"/>
    <col min="8196" max="8196" width="18.28515625" style="19" customWidth="1"/>
    <col min="8197" max="8448" width="9.140625" style="19"/>
    <col min="8449" max="8449" width="20" style="19" customWidth="1"/>
    <col min="8450" max="8450" width="53.7109375" style="19" customWidth="1"/>
    <col min="8451" max="8451" width="18.42578125" style="19" customWidth="1"/>
    <col min="8452" max="8452" width="18.28515625" style="19" customWidth="1"/>
    <col min="8453" max="8704" width="9.140625" style="19"/>
    <col min="8705" max="8705" width="20" style="19" customWidth="1"/>
    <col min="8706" max="8706" width="53.7109375" style="19" customWidth="1"/>
    <col min="8707" max="8707" width="18.42578125" style="19" customWidth="1"/>
    <col min="8708" max="8708" width="18.28515625" style="19" customWidth="1"/>
    <col min="8709" max="8960" width="9.140625" style="19"/>
    <col min="8961" max="8961" width="20" style="19" customWidth="1"/>
    <col min="8962" max="8962" width="53.7109375" style="19" customWidth="1"/>
    <col min="8963" max="8963" width="18.42578125" style="19" customWidth="1"/>
    <col min="8964" max="8964" width="18.28515625" style="19" customWidth="1"/>
    <col min="8965" max="9216" width="9.140625" style="19"/>
    <col min="9217" max="9217" width="20" style="19" customWidth="1"/>
    <col min="9218" max="9218" width="53.7109375" style="19" customWidth="1"/>
    <col min="9219" max="9219" width="18.42578125" style="19" customWidth="1"/>
    <col min="9220" max="9220" width="18.28515625" style="19" customWidth="1"/>
    <col min="9221" max="9472" width="9.140625" style="19"/>
    <col min="9473" max="9473" width="20" style="19" customWidth="1"/>
    <col min="9474" max="9474" width="53.7109375" style="19" customWidth="1"/>
    <col min="9475" max="9475" width="18.42578125" style="19" customWidth="1"/>
    <col min="9476" max="9476" width="18.28515625" style="19" customWidth="1"/>
    <col min="9477" max="9728" width="9.140625" style="19"/>
    <col min="9729" max="9729" width="20" style="19" customWidth="1"/>
    <col min="9730" max="9730" width="53.7109375" style="19" customWidth="1"/>
    <col min="9731" max="9731" width="18.42578125" style="19" customWidth="1"/>
    <col min="9732" max="9732" width="18.28515625" style="19" customWidth="1"/>
    <col min="9733" max="9984" width="9.140625" style="19"/>
    <col min="9985" max="9985" width="20" style="19" customWidth="1"/>
    <col min="9986" max="9986" width="53.7109375" style="19" customWidth="1"/>
    <col min="9987" max="9987" width="18.42578125" style="19" customWidth="1"/>
    <col min="9988" max="9988" width="18.28515625" style="19" customWidth="1"/>
    <col min="9989" max="10240" width="9.140625" style="19"/>
    <col min="10241" max="10241" width="20" style="19" customWidth="1"/>
    <col min="10242" max="10242" width="53.7109375" style="19" customWidth="1"/>
    <col min="10243" max="10243" width="18.42578125" style="19" customWidth="1"/>
    <col min="10244" max="10244" width="18.28515625" style="19" customWidth="1"/>
    <col min="10245" max="10496" width="9.140625" style="19"/>
    <col min="10497" max="10497" width="20" style="19" customWidth="1"/>
    <col min="10498" max="10498" width="53.7109375" style="19" customWidth="1"/>
    <col min="10499" max="10499" width="18.42578125" style="19" customWidth="1"/>
    <col min="10500" max="10500" width="18.28515625" style="19" customWidth="1"/>
    <col min="10501" max="10752" width="9.140625" style="19"/>
    <col min="10753" max="10753" width="20" style="19" customWidth="1"/>
    <col min="10754" max="10754" width="53.7109375" style="19" customWidth="1"/>
    <col min="10755" max="10755" width="18.42578125" style="19" customWidth="1"/>
    <col min="10756" max="10756" width="18.28515625" style="19" customWidth="1"/>
    <col min="10757" max="11008" width="9.140625" style="19"/>
    <col min="11009" max="11009" width="20" style="19" customWidth="1"/>
    <col min="11010" max="11010" width="53.7109375" style="19" customWidth="1"/>
    <col min="11011" max="11011" width="18.42578125" style="19" customWidth="1"/>
    <col min="11012" max="11012" width="18.28515625" style="19" customWidth="1"/>
    <col min="11013" max="11264" width="9.140625" style="19"/>
    <col min="11265" max="11265" width="20" style="19" customWidth="1"/>
    <col min="11266" max="11266" width="53.7109375" style="19" customWidth="1"/>
    <col min="11267" max="11267" width="18.42578125" style="19" customWidth="1"/>
    <col min="11268" max="11268" width="18.28515625" style="19" customWidth="1"/>
    <col min="11269" max="11520" width="9.140625" style="19"/>
    <col min="11521" max="11521" width="20" style="19" customWidth="1"/>
    <col min="11522" max="11522" width="53.7109375" style="19" customWidth="1"/>
    <col min="11523" max="11523" width="18.42578125" style="19" customWidth="1"/>
    <col min="11524" max="11524" width="18.28515625" style="19" customWidth="1"/>
    <col min="11525" max="11776" width="9.140625" style="19"/>
    <col min="11777" max="11777" width="20" style="19" customWidth="1"/>
    <col min="11778" max="11778" width="53.7109375" style="19" customWidth="1"/>
    <col min="11779" max="11779" width="18.42578125" style="19" customWidth="1"/>
    <col min="11780" max="11780" width="18.28515625" style="19" customWidth="1"/>
    <col min="11781" max="12032" width="9.140625" style="19"/>
    <col min="12033" max="12033" width="20" style="19" customWidth="1"/>
    <col min="12034" max="12034" width="53.7109375" style="19" customWidth="1"/>
    <col min="12035" max="12035" width="18.42578125" style="19" customWidth="1"/>
    <col min="12036" max="12036" width="18.28515625" style="19" customWidth="1"/>
    <col min="12037" max="12288" width="9.140625" style="19"/>
    <col min="12289" max="12289" width="20" style="19" customWidth="1"/>
    <col min="12290" max="12290" width="53.7109375" style="19" customWidth="1"/>
    <col min="12291" max="12291" width="18.42578125" style="19" customWidth="1"/>
    <col min="12292" max="12292" width="18.28515625" style="19" customWidth="1"/>
    <col min="12293" max="12544" width="9.140625" style="19"/>
    <col min="12545" max="12545" width="20" style="19" customWidth="1"/>
    <col min="12546" max="12546" width="53.7109375" style="19" customWidth="1"/>
    <col min="12547" max="12547" width="18.42578125" style="19" customWidth="1"/>
    <col min="12548" max="12548" width="18.28515625" style="19" customWidth="1"/>
    <col min="12549" max="12800" width="9.140625" style="19"/>
    <col min="12801" max="12801" width="20" style="19" customWidth="1"/>
    <col min="12802" max="12802" width="53.7109375" style="19" customWidth="1"/>
    <col min="12803" max="12803" width="18.42578125" style="19" customWidth="1"/>
    <col min="12804" max="12804" width="18.28515625" style="19" customWidth="1"/>
    <col min="12805" max="13056" width="9.140625" style="19"/>
    <col min="13057" max="13057" width="20" style="19" customWidth="1"/>
    <col min="13058" max="13058" width="53.7109375" style="19" customWidth="1"/>
    <col min="13059" max="13059" width="18.42578125" style="19" customWidth="1"/>
    <col min="13060" max="13060" width="18.28515625" style="19" customWidth="1"/>
    <col min="13061" max="13312" width="9.140625" style="19"/>
    <col min="13313" max="13313" width="20" style="19" customWidth="1"/>
    <col min="13314" max="13314" width="53.7109375" style="19" customWidth="1"/>
    <col min="13315" max="13315" width="18.42578125" style="19" customWidth="1"/>
    <col min="13316" max="13316" width="18.28515625" style="19" customWidth="1"/>
    <col min="13317" max="13568" width="9.140625" style="19"/>
    <col min="13569" max="13569" width="20" style="19" customWidth="1"/>
    <col min="13570" max="13570" width="53.7109375" style="19" customWidth="1"/>
    <col min="13571" max="13571" width="18.42578125" style="19" customWidth="1"/>
    <col min="13572" max="13572" width="18.28515625" style="19" customWidth="1"/>
    <col min="13573" max="13824" width="9.140625" style="19"/>
    <col min="13825" max="13825" width="20" style="19" customWidth="1"/>
    <col min="13826" max="13826" width="53.7109375" style="19" customWidth="1"/>
    <col min="13827" max="13827" width="18.42578125" style="19" customWidth="1"/>
    <col min="13828" max="13828" width="18.28515625" style="19" customWidth="1"/>
    <col min="13829" max="14080" width="9.140625" style="19"/>
    <col min="14081" max="14081" width="20" style="19" customWidth="1"/>
    <col min="14082" max="14082" width="53.7109375" style="19" customWidth="1"/>
    <col min="14083" max="14083" width="18.42578125" style="19" customWidth="1"/>
    <col min="14084" max="14084" width="18.28515625" style="19" customWidth="1"/>
    <col min="14085" max="14336" width="9.140625" style="19"/>
    <col min="14337" max="14337" width="20" style="19" customWidth="1"/>
    <col min="14338" max="14338" width="53.7109375" style="19" customWidth="1"/>
    <col min="14339" max="14339" width="18.42578125" style="19" customWidth="1"/>
    <col min="14340" max="14340" width="18.28515625" style="19" customWidth="1"/>
    <col min="14341" max="14592" width="9.140625" style="19"/>
    <col min="14593" max="14593" width="20" style="19" customWidth="1"/>
    <col min="14594" max="14594" width="53.7109375" style="19" customWidth="1"/>
    <col min="14595" max="14595" width="18.42578125" style="19" customWidth="1"/>
    <col min="14596" max="14596" width="18.28515625" style="19" customWidth="1"/>
    <col min="14597" max="14848" width="9.140625" style="19"/>
    <col min="14849" max="14849" width="20" style="19" customWidth="1"/>
    <col min="14850" max="14850" width="53.7109375" style="19" customWidth="1"/>
    <col min="14851" max="14851" width="18.42578125" style="19" customWidth="1"/>
    <col min="14852" max="14852" width="18.28515625" style="19" customWidth="1"/>
    <col min="14853" max="15104" width="9.140625" style="19"/>
    <col min="15105" max="15105" width="20" style="19" customWidth="1"/>
    <col min="15106" max="15106" width="53.7109375" style="19" customWidth="1"/>
    <col min="15107" max="15107" width="18.42578125" style="19" customWidth="1"/>
    <col min="15108" max="15108" width="18.28515625" style="19" customWidth="1"/>
    <col min="15109" max="15360" width="9.140625" style="19"/>
    <col min="15361" max="15361" width="20" style="19" customWidth="1"/>
    <col min="15362" max="15362" width="53.7109375" style="19" customWidth="1"/>
    <col min="15363" max="15363" width="18.42578125" style="19" customWidth="1"/>
    <col min="15364" max="15364" width="18.28515625" style="19" customWidth="1"/>
    <col min="15365" max="15616" width="9.140625" style="19"/>
    <col min="15617" max="15617" width="20" style="19" customWidth="1"/>
    <col min="15618" max="15618" width="53.7109375" style="19" customWidth="1"/>
    <col min="15619" max="15619" width="18.42578125" style="19" customWidth="1"/>
    <col min="15620" max="15620" width="18.28515625" style="19" customWidth="1"/>
    <col min="15621" max="15872" width="9.140625" style="19"/>
    <col min="15873" max="15873" width="20" style="19" customWidth="1"/>
    <col min="15874" max="15874" width="53.7109375" style="19" customWidth="1"/>
    <col min="15875" max="15875" width="18.42578125" style="19" customWidth="1"/>
    <col min="15876" max="15876" width="18.28515625" style="19" customWidth="1"/>
    <col min="15877" max="16128" width="9.140625" style="19"/>
    <col min="16129" max="16129" width="20" style="19" customWidth="1"/>
    <col min="16130" max="16130" width="53.7109375" style="19" customWidth="1"/>
    <col min="16131" max="16131" width="18.42578125" style="19" customWidth="1"/>
    <col min="16132" max="16132" width="18.28515625" style="19" customWidth="1"/>
    <col min="16133" max="16384" width="9.140625" style="19"/>
  </cols>
  <sheetData>
    <row r="1" spans="1:4" ht="46.5" customHeight="1" x14ac:dyDescent="0.2">
      <c r="C1" s="164" t="s">
        <v>602</v>
      </c>
      <c r="D1" s="164"/>
    </row>
    <row r="2" spans="1:4" ht="46.5" customHeight="1" x14ac:dyDescent="0.2">
      <c r="C2" s="164"/>
      <c r="D2" s="164"/>
    </row>
    <row r="3" spans="1:4" s="24" customFormat="1" ht="46.5" customHeight="1" x14ac:dyDescent="0.3">
      <c r="A3" s="147" t="s">
        <v>597</v>
      </c>
      <c r="B3" s="148"/>
      <c r="C3" s="148"/>
      <c r="D3" s="148"/>
    </row>
    <row r="4" spans="1:4" s="24" customFormat="1" ht="21.75" customHeight="1" x14ac:dyDescent="0.3">
      <c r="A4" s="23"/>
      <c r="C4" s="25"/>
      <c r="D4" s="25"/>
    </row>
    <row r="5" spans="1:4" s="33" customFormat="1" ht="36.75" customHeight="1" x14ac:dyDescent="0.25">
      <c r="A5" s="165" t="s">
        <v>29</v>
      </c>
      <c r="B5" s="165" t="s">
        <v>162</v>
      </c>
      <c r="C5" s="165" t="s">
        <v>163</v>
      </c>
      <c r="D5" s="166"/>
    </row>
    <row r="6" spans="1:4" s="33" customFormat="1" ht="48.75" customHeight="1" x14ac:dyDescent="0.25">
      <c r="A6" s="165"/>
      <c r="B6" s="165"/>
      <c r="C6" s="126" t="s">
        <v>164</v>
      </c>
      <c r="D6" s="126" t="s">
        <v>165</v>
      </c>
    </row>
    <row r="7" spans="1:4" s="130" customFormat="1" ht="30" customHeight="1" x14ac:dyDescent="0.2">
      <c r="A7" s="128">
        <v>1</v>
      </c>
      <c r="B7" s="128">
        <v>2</v>
      </c>
      <c r="C7" s="128">
        <v>3</v>
      </c>
      <c r="D7" s="129">
        <v>4</v>
      </c>
    </row>
    <row r="8" spans="1:4" s="34" customFormat="1" ht="46.5" customHeight="1" x14ac:dyDescent="0.3">
      <c r="A8" s="161" t="s">
        <v>166</v>
      </c>
      <c r="B8" s="162"/>
      <c r="C8" s="162"/>
      <c r="D8" s="163"/>
    </row>
    <row r="9" spans="1:4" s="34" customFormat="1" ht="59.25" customHeight="1" x14ac:dyDescent="0.3">
      <c r="A9" s="35" t="s">
        <v>545</v>
      </c>
      <c r="B9" s="36" t="s">
        <v>167</v>
      </c>
      <c r="C9" s="37">
        <v>100</v>
      </c>
      <c r="D9" s="38">
        <v>0</v>
      </c>
    </row>
    <row r="10" spans="1:4" s="34" customFormat="1" ht="84.75" customHeight="1" x14ac:dyDescent="0.3">
      <c r="A10" s="35" t="s">
        <v>546</v>
      </c>
      <c r="B10" s="36" t="s">
        <v>168</v>
      </c>
      <c r="C10" s="37">
        <v>100</v>
      </c>
      <c r="D10" s="38">
        <v>0</v>
      </c>
    </row>
    <row r="11" spans="1:4" s="34" customFormat="1" ht="60" customHeight="1" x14ac:dyDescent="0.3">
      <c r="A11" s="35" t="s">
        <v>547</v>
      </c>
      <c r="B11" s="36" t="s">
        <v>36</v>
      </c>
      <c r="C11" s="37">
        <v>100</v>
      </c>
      <c r="D11" s="38">
        <v>0</v>
      </c>
    </row>
    <row r="12" spans="1:4" s="34" customFormat="1" ht="46.5" customHeight="1" x14ac:dyDescent="0.3">
      <c r="A12" s="161" t="s">
        <v>169</v>
      </c>
      <c r="B12" s="162"/>
      <c r="C12" s="162"/>
      <c r="D12" s="163"/>
    </row>
    <row r="13" spans="1:4" s="34" customFormat="1" ht="46.5" customHeight="1" x14ac:dyDescent="0.3">
      <c r="A13" s="35" t="s">
        <v>552</v>
      </c>
      <c r="B13" s="36" t="s">
        <v>170</v>
      </c>
      <c r="C13" s="37">
        <v>100</v>
      </c>
      <c r="D13" s="38">
        <v>0</v>
      </c>
    </row>
    <row r="14" spans="1:4" s="34" customFormat="1" ht="70.5" customHeight="1" x14ac:dyDescent="0.3">
      <c r="A14" s="35" t="s">
        <v>553</v>
      </c>
      <c r="B14" s="36" t="s">
        <v>171</v>
      </c>
      <c r="C14" s="37">
        <v>100</v>
      </c>
      <c r="D14" s="38">
        <v>0</v>
      </c>
    </row>
    <row r="15" spans="1:4" s="34" customFormat="1" ht="46.5" customHeight="1" x14ac:dyDescent="0.3">
      <c r="A15" s="35" t="s">
        <v>554</v>
      </c>
      <c r="B15" s="36" t="s">
        <v>172</v>
      </c>
      <c r="C15" s="37">
        <v>100</v>
      </c>
      <c r="D15" s="38">
        <v>0</v>
      </c>
    </row>
    <row r="16" spans="1:4" s="34" customFormat="1" ht="46.5" customHeight="1" x14ac:dyDescent="0.3">
      <c r="A16" s="161" t="s">
        <v>173</v>
      </c>
      <c r="B16" s="162"/>
      <c r="C16" s="162"/>
      <c r="D16" s="163"/>
    </row>
    <row r="17" spans="1:4" s="34" customFormat="1" ht="46.5" customHeight="1" x14ac:dyDescent="0.3">
      <c r="A17" s="39" t="s">
        <v>174</v>
      </c>
      <c r="B17" s="40" t="s">
        <v>175</v>
      </c>
      <c r="C17" s="37">
        <v>100</v>
      </c>
      <c r="D17" s="38">
        <v>0</v>
      </c>
    </row>
    <row r="18" spans="1:4" s="34" customFormat="1" ht="55.5" customHeight="1" x14ac:dyDescent="0.3">
      <c r="A18" s="39" t="s">
        <v>176</v>
      </c>
      <c r="B18" s="40" t="s">
        <v>177</v>
      </c>
      <c r="C18" s="37">
        <v>100</v>
      </c>
      <c r="D18" s="38">
        <v>0</v>
      </c>
    </row>
    <row r="19" spans="1:4" s="34" customFormat="1" ht="84" customHeight="1" x14ac:dyDescent="0.3">
      <c r="A19" s="39" t="s">
        <v>178</v>
      </c>
      <c r="B19" s="41" t="s">
        <v>40</v>
      </c>
      <c r="C19" s="37">
        <v>100</v>
      </c>
      <c r="D19" s="38"/>
    </row>
    <row r="20" spans="1:4" s="34" customFormat="1" ht="30" customHeight="1" x14ac:dyDescent="0.3">
      <c r="A20" s="161" t="s">
        <v>179</v>
      </c>
      <c r="B20" s="162"/>
      <c r="C20" s="162"/>
      <c r="D20" s="163"/>
    </row>
    <row r="21" spans="1:4" s="34" customFormat="1" ht="46.5" customHeight="1" x14ac:dyDescent="0.3">
      <c r="A21" s="35" t="s">
        <v>180</v>
      </c>
      <c r="B21" s="36" t="s">
        <v>44</v>
      </c>
      <c r="C21" s="37">
        <v>100</v>
      </c>
      <c r="D21" s="38">
        <v>0</v>
      </c>
    </row>
    <row r="22" spans="1:4" s="34" customFormat="1" ht="46.5" customHeight="1" x14ac:dyDescent="0.3">
      <c r="A22" s="35" t="s">
        <v>181</v>
      </c>
      <c r="B22" s="36" t="s">
        <v>182</v>
      </c>
      <c r="C22" s="37">
        <v>100</v>
      </c>
      <c r="D22" s="38">
        <v>0</v>
      </c>
    </row>
    <row r="23" spans="1:4" s="34" customFormat="1" ht="30" customHeight="1" x14ac:dyDescent="0.3">
      <c r="A23" s="161" t="s">
        <v>183</v>
      </c>
      <c r="B23" s="162"/>
      <c r="C23" s="162"/>
      <c r="D23" s="163"/>
    </row>
    <row r="24" spans="1:4" s="34" customFormat="1" ht="61.5" customHeight="1" x14ac:dyDescent="0.3">
      <c r="A24" s="35" t="s">
        <v>184</v>
      </c>
      <c r="B24" s="36" t="s">
        <v>52</v>
      </c>
      <c r="C24" s="37">
        <v>100</v>
      </c>
      <c r="D24" s="38">
        <v>0</v>
      </c>
    </row>
    <row r="25" spans="1:4" s="34" customFormat="1" ht="30" customHeight="1" x14ac:dyDescent="0.3">
      <c r="A25" s="158" t="s">
        <v>185</v>
      </c>
      <c r="B25" s="159"/>
      <c r="C25" s="159"/>
      <c r="D25" s="160"/>
    </row>
    <row r="26" spans="1:4" s="34" customFormat="1" ht="60" customHeight="1" x14ac:dyDescent="0.3">
      <c r="A26" s="35" t="s">
        <v>186</v>
      </c>
      <c r="B26" s="36" t="s">
        <v>54</v>
      </c>
      <c r="C26" s="37">
        <v>100</v>
      </c>
      <c r="D26" s="38">
        <v>0</v>
      </c>
    </row>
    <row r="27" spans="1:4" s="34" customFormat="1" ht="33" customHeight="1" x14ac:dyDescent="0.3">
      <c r="A27" s="158" t="s">
        <v>187</v>
      </c>
      <c r="B27" s="159"/>
      <c r="C27" s="159"/>
      <c r="D27" s="160"/>
    </row>
    <row r="28" spans="1:4" s="34" customFormat="1" ht="46.5" customHeight="1" x14ac:dyDescent="0.3">
      <c r="A28" s="35" t="s">
        <v>188</v>
      </c>
      <c r="B28" s="36" t="s">
        <v>189</v>
      </c>
      <c r="C28" s="37">
        <v>100</v>
      </c>
      <c r="D28" s="38">
        <v>0</v>
      </c>
    </row>
    <row r="29" spans="1:4" s="34" customFormat="1" ht="66.75" customHeight="1" x14ac:dyDescent="0.3">
      <c r="A29" s="35" t="s">
        <v>190</v>
      </c>
      <c r="B29" s="36" t="s">
        <v>191</v>
      </c>
      <c r="C29" s="37">
        <v>100</v>
      </c>
      <c r="D29" s="38">
        <v>0</v>
      </c>
    </row>
    <row r="30" spans="1:4" s="34" customFormat="1" ht="70.5" customHeight="1" x14ac:dyDescent="0.3">
      <c r="A30" s="35" t="s">
        <v>548</v>
      </c>
      <c r="B30" s="36" t="s">
        <v>56</v>
      </c>
      <c r="C30" s="37">
        <v>100</v>
      </c>
      <c r="D30" s="38"/>
    </row>
    <row r="31" spans="1:4" s="34" customFormat="1" ht="67.5" customHeight="1" x14ac:dyDescent="0.3">
      <c r="A31" s="35" t="s">
        <v>192</v>
      </c>
      <c r="B31" s="36" t="s">
        <v>193</v>
      </c>
      <c r="C31" s="37">
        <v>100</v>
      </c>
      <c r="D31" s="38">
        <v>0</v>
      </c>
    </row>
    <row r="32" spans="1:4" s="34" customFormat="1" ht="67.5" customHeight="1" x14ac:dyDescent="0.3">
      <c r="A32" s="35" t="s">
        <v>194</v>
      </c>
      <c r="B32" s="36" t="s">
        <v>195</v>
      </c>
      <c r="C32" s="37">
        <v>100</v>
      </c>
      <c r="D32" s="38">
        <v>0</v>
      </c>
    </row>
    <row r="33" spans="1:4" s="34" customFormat="1" ht="39" customHeight="1" x14ac:dyDescent="0.3">
      <c r="A33" s="158" t="s">
        <v>196</v>
      </c>
      <c r="B33" s="159"/>
      <c r="C33" s="159"/>
      <c r="D33" s="160"/>
    </row>
    <row r="34" spans="1:4" s="34" customFormat="1" ht="46.5" customHeight="1" x14ac:dyDescent="0.3">
      <c r="A34" s="35" t="s">
        <v>197</v>
      </c>
      <c r="B34" s="36" t="s">
        <v>68</v>
      </c>
      <c r="C34" s="37">
        <v>100</v>
      </c>
      <c r="D34" s="38">
        <v>0</v>
      </c>
    </row>
    <row r="35" spans="1:4" s="34" customFormat="1" ht="46.5" customHeight="1" x14ac:dyDescent="0.3">
      <c r="A35" s="35" t="s">
        <v>198</v>
      </c>
      <c r="B35" s="36" t="s">
        <v>199</v>
      </c>
      <c r="C35" s="37">
        <v>100</v>
      </c>
      <c r="D35" s="38">
        <v>0</v>
      </c>
    </row>
    <row r="36" spans="1:4" s="34" customFormat="1" ht="61.5" customHeight="1" x14ac:dyDescent="0.3">
      <c r="A36" s="161" t="s">
        <v>200</v>
      </c>
      <c r="B36" s="162"/>
      <c r="C36" s="162"/>
      <c r="D36" s="163"/>
    </row>
    <row r="37" spans="1:4" s="42" customFormat="1" ht="93" customHeight="1" x14ac:dyDescent="0.3">
      <c r="A37" s="35" t="s">
        <v>201</v>
      </c>
      <c r="B37" s="36" t="s">
        <v>202</v>
      </c>
      <c r="C37" s="37">
        <v>100</v>
      </c>
      <c r="D37" s="38">
        <v>0</v>
      </c>
    </row>
    <row r="38" spans="1:4" s="34" customFormat="1" ht="46.5" customHeight="1" x14ac:dyDescent="0.3">
      <c r="A38" s="161" t="s">
        <v>203</v>
      </c>
      <c r="B38" s="162"/>
      <c r="C38" s="162"/>
      <c r="D38" s="163"/>
    </row>
    <row r="39" spans="1:4" ht="46.5" customHeight="1" x14ac:dyDescent="0.2">
      <c r="A39" s="35" t="s">
        <v>204</v>
      </c>
      <c r="B39" s="36" t="s">
        <v>138</v>
      </c>
      <c r="C39" s="37">
        <v>100</v>
      </c>
      <c r="D39" s="38">
        <v>0</v>
      </c>
    </row>
  </sheetData>
  <mergeCells count="15">
    <mergeCell ref="A8:D8"/>
    <mergeCell ref="C1:D2"/>
    <mergeCell ref="A3:D3"/>
    <mergeCell ref="A5:A6"/>
    <mergeCell ref="B5:B6"/>
    <mergeCell ref="C5:D5"/>
    <mergeCell ref="A33:D33"/>
    <mergeCell ref="A36:D36"/>
    <mergeCell ref="A38:D38"/>
    <mergeCell ref="A12:D12"/>
    <mergeCell ref="A16:D16"/>
    <mergeCell ref="A20:D20"/>
    <mergeCell ref="A23:D23"/>
    <mergeCell ref="A25:D25"/>
    <mergeCell ref="A27:D27"/>
  </mergeCells>
  <pageMargins left="0.9055118110236221" right="0" top="0" bottom="0" header="0.31496062992125984" footer="0.31496062992125984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5"/>
  <sheetViews>
    <sheetView view="pageBreakPreview" topLeftCell="A143" zoomScale="60" zoomScaleNormal="100" workbookViewId="0">
      <selection activeCell="B186" sqref="B186"/>
    </sheetView>
  </sheetViews>
  <sheetFormatPr defaultRowHeight="15.75" x14ac:dyDescent="0.25"/>
  <cols>
    <col min="1" max="1" width="37.140625" style="56" customWidth="1"/>
    <col min="2" max="2" width="56.5703125" style="57" customWidth="1"/>
    <col min="3" max="3" width="25.85546875" style="47" customWidth="1"/>
    <col min="4" max="4" width="21.140625" style="47" hidden="1" customWidth="1"/>
    <col min="5" max="5" width="17.5703125" style="47" hidden="1" customWidth="1"/>
    <col min="6" max="6" width="15.42578125" style="47" hidden="1" customWidth="1"/>
    <col min="7" max="7" width="13.85546875" style="47" hidden="1" customWidth="1"/>
    <col min="8" max="8" width="13" style="47" hidden="1" customWidth="1"/>
    <col min="9" max="9" width="11.28515625" style="47" hidden="1" customWidth="1"/>
    <col min="10" max="10" width="0" style="47" hidden="1" customWidth="1"/>
    <col min="11" max="11" width="14.85546875" style="47" bestFit="1" customWidth="1"/>
    <col min="12" max="12" width="16.28515625" style="47" customWidth="1"/>
    <col min="13" max="254" width="9.140625" style="47"/>
    <col min="255" max="255" width="33.140625" style="47" customWidth="1"/>
    <col min="256" max="256" width="50.42578125" style="47" customWidth="1"/>
    <col min="257" max="257" width="0" style="47" hidden="1" customWidth="1"/>
    <col min="258" max="258" width="16.7109375" style="47" customWidth="1"/>
    <col min="259" max="259" width="19.85546875" style="47" customWidth="1"/>
    <col min="260" max="260" width="21.140625" style="47" customWidth="1"/>
    <col min="261" max="266" width="0" style="47" hidden="1" customWidth="1"/>
    <col min="267" max="267" width="14.85546875" style="47" bestFit="1" customWidth="1"/>
    <col min="268" max="268" width="16.28515625" style="47" customWidth="1"/>
    <col min="269" max="510" width="9.140625" style="47"/>
    <col min="511" max="511" width="33.140625" style="47" customWidth="1"/>
    <col min="512" max="512" width="50.42578125" style="47" customWidth="1"/>
    <col min="513" max="513" width="0" style="47" hidden="1" customWidth="1"/>
    <col min="514" max="514" width="16.7109375" style="47" customWidth="1"/>
    <col min="515" max="515" width="19.85546875" style="47" customWidth="1"/>
    <col min="516" max="516" width="21.140625" style="47" customWidth="1"/>
    <col min="517" max="522" width="0" style="47" hidden="1" customWidth="1"/>
    <col min="523" max="523" width="14.85546875" style="47" bestFit="1" customWidth="1"/>
    <col min="524" max="524" width="16.28515625" style="47" customWidth="1"/>
    <col min="525" max="766" width="9.140625" style="47"/>
    <col min="767" max="767" width="33.140625" style="47" customWidth="1"/>
    <col min="768" max="768" width="50.42578125" style="47" customWidth="1"/>
    <col min="769" max="769" width="0" style="47" hidden="1" customWidth="1"/>
    <col min="770" max="770" width="16.7109375" style="47" customWidth="1"/>
    <col min="771" max="771" width="19.85546875" style="47" customWidth="1"/>
    <col min="772" max="772" width="21.140625" style="47" customWidth="1"/>
    <col min="773" max="778" width="0" style="47" hidden="1" customWidth="1"/>
    <col min="779" max="779" width="14.85546875" style="47" bestFit="1" customWidth="1"/>
    <col min="780" max="780" width="16.28515625" style="47" customWidth="1"/>
    <col min="781" max="1022" width="9.140625" style="47"/>
    <col min="1023" max="1023" width="33.140625" style="47" customWidth="1"/>
    <col min="1024" max="1024" width="50.42578125" style="47" customWidth="1"/>
    <col min="1025" max="1025" width="0" style="47" hidden="1" customWidth="1"/>
    <col min="1026" max="1026" width="16.7109375" style="47" customWidth="1"/>
    <col min="1027" max="1027" width="19.85546875" style="47" customWidth="1"/>
    <col min="1028" max="1028" width="21.140625" style="47" customWidth="1"/>
    <col min="1029" max="1034" width="0" style="47" hidden="1" customWidth="1"/>
    <col min="1035" max="1035" width="14.85546875" style="47" bestFit="1" customWidth="1"/>
    <col min="1036" max="1036" width="16.28515625" style="47" customWidth="1"/>
    <col min="1037" max="1278" width="9.140625" style="47"/>
    <col min="1279" max="1279" width="33.140625" style="47" customWidth="1"/>
    <col min="1280" max="1280" width="50.42578125" style="47" customWidth="1"/>
    <col min="1281" max="1281" width="0" style="47" hidden="1" customWidth="1"/>
    <col min="1282" max="1282" width="16.7109375" style="47" customWidth="1"/>
    <col min="1283" max="1283" width="19.85546875" style="47" customWidth="1"/>
    <col min="1284" max="1284" width="21.140625" style="47" customWidth="1"/>
    <col min="1285" max="1290" width="0" style="47" hidden="1" customWidth="1"/>
    <col min="1291" max="1291" width="14.85546875" style="47" bestFit="1" customWidth="1"/>
    <col min="1292" max="1292" width="16.28515625" style="47" customWidth="1"/>
    <col min="1293" max="1534" width="9.140625" style="47"/>
    <col min="1535" max="1535" width="33.140625" style="47" customWidth="1"/>
    <col min="1536" max="1536" width="50.42578125" style="47" customWidth="1"/>
    <col min="1537" max="1537" width="0" style="47" hidden="1" customWidth="1"/>
    <col min="1538" max="1538" width="16.7109375" style="47" customWidth="1"/>
    <col min="1539" max="1539" width="19.85546875" style="47" customWidth="1"/>
    <col min="1540" max="1540" width="21.140625" style="47" customWidth="1"/>
    <col min="1541" max="1546" width="0" style="47" hidden="1" customWidth="1"/>
    <col min="1547" max="1547" width="14.85546875" style="47" bestFit="1" customWidth="1"/>
    <col min="1548" max="1548" width="16.28515625" style="47" customWidth="1"/>
    <col min="1549" max="1790" width="9.140625" style="47"/>
    <col min="1791" max="1791" width="33.140625" style="47" customWidth="1"/>
    <col min="1792" max="1792" width="50.42578125" style="47" customWidth="1"/>
    <col min="1793" max="1793" width="0" style="47" hidden="1" customWidth="1"/>
    <col min="1794" max="1794" width="16.7109375" style="47" customWidth="1"/>
    <col min="1795" max="1795" width="19.85546875" style="47" customWidth="1"/>
    <col min="1796" max="1796" width="21.140625" style="47" customWidth="1"/>
    <col min="1797" max="1802" width="0" style="47" hidden="1" customWidth="1"/>
    <col min="1803" max="1803" width="14.85546875" style="47" bestFit="1" customWidth="1"/>
    <col min="1804" max="1804" width="16.28515625" style="47" customWidth="1"/>
    <col min="1805" max="2046" width="9.140625" style="47"/>
    <col min="2047" max="2047" width="33.140625" style="47" customWidth="1"/>
    <col min="2048" max="2048" width="50.42578125" style="47" customWidth="1"/>
    <col min="2049" max="2049" width="0" style="47" hidden="1" customWidth="1"/>
    <col min="2050" max="2050" width="16.7109375" style="47" customWidth="1"/>
    <col min="2051" max="2051" width="19.85546875" style="47" customWidth="1"/>
    <col min="2052" max="2052" width="21.140625" style="47" customWidth="1"/>
    <col min="2053" max="2058" width="0" style="47" hidden="1" customWidth="1"/>
    <col min="2059" max="2059" width="14.85546875" style="47" bestFit="1" customWidth="1"/>
    <col min="2060" max="2060" width="16.28515625" style="47" customWidth="1"/>
    <col min="2061" max="2302" width="9.140625" style="47"/>
    <col min="2303" max="2303" width="33.140625" style="47" customWidth="1"/>
    <col min="2304" max="2304" width="50.42578125" style="47" customWidth="1"/>
    <col min="2305" max="2305" width="0" style="47" hidden="1" customWidth="1"/>
    <col min="2306" max="2306" width="16.7109375" style="47" customWidth="1"/>
    <col min="2307" max="2307" width="19.85546875" style="47" customWidth="1"/>
    <col min="2308" max="2308" width="21.140625" style="47" customWidth="1"/>
    <col min="2309" max="2314" width="0" style="47" hidden="1" customWidth="1"/>
    <col min="2315" max="2315" width="14.85546875" style="47" bestFit="1" customWidth="1"/>
    <col min="2316" max="2316" width="16.28515625" style="47" customWidth="1"/>
    <col min="2317" max="2558" width="9.140625" style="47"/>
    <col min="2559" max="2559" width="33.140625" style="47" customWidth="1"/>
    <col min="2560" max="2560" width="50.42578125" style="47" customWidth="1"/>
    <col min="2561" max="2561" width="0" style="47" hidden="1" customWidth="1"/>
    <col min="2562" max="2562" width="16.7109375" style="47" customWidth="1"/>
    <col min="2563" max="2563" width="19.85546875" style="47" customWidth="1"/>
    <col min="2564" max="2564" width="21.140625" style="47" customWidth="1"/>
    <col min="2565" max="2570" width="0" style="47" hidden="1" customWidth="1"/>
    <col min="2571" max="2571" width="14.85546875" style="47" bestFit="1" customWidth="1"/>
    <col min="2572" max="2572" width="16.28515625" style="47" customWidth="1"/>
    <col min="2573" max="2814" width="9.140625" style="47"/>
    <col min="2815" max="2815" width="33.140625" style="47" customWidth="1"/>
    <col min="2816" max="2816" width="50.42578125" style="47" customWidth="1"/>
    <col min="2817" max="2817" width="0" style="47" hidden="1" customWidth="1"/>
    <col min="2818" max="2818" width="16.7109375" style="47" customWidth="1"/>
    <col min="2819" max="2819" width="19.85546875" style="47" customWidth="1"/>
    <col min="2820" max="2820" width="21.140625" style="47" customWidth="1"/>
    <col min="2821" max="2826" width="0" style="47" hidden="1" customWidth="1"/>
    <col min="2827" max="2827" width="14.85546875" style="47" bestFit="1" customWidth="1"/>
    <col min="2828" max="2828" width="16.28515625" style="47" customWidth="1"/>
    <col min="2829" max="3070" width="9.140625" style="47"/>
    <col min="3071" max="3071" width="33.140625" style="47" customWidth="1"/>
    <col min="3072" max="3072" width="50.42578125" style="47" customWidth="1"/>
    <col min="3073" max="3073" width="0" style="47" hidden="1" customWidth="1"/>
    <col min="3074" max="3074" width="16.7109375" style="47" customWidth="1"/>
    <col min="3075" max="3075" width="19.85546875" style="47" customWidth="1"/>
    <col min="3076" max="3076" width="21.140625" style="47" customWidth="1"/>
    <col min="3077" max="3082" width="0" style="47" hidden="1" customWidth="1"/>
    <col min="3083" max="3083" width="14.85546875" style="47" bestFit="1" customWidth="1"/>
    <col min="3084" max="3084" width="16.28515625" style="47" customWidth="1"/>
    <col min="3085" max="3326" width="9.140625" style="47"/>
    <col min="3327" max="3327" width="33.140625" style="47" customWidth="1"/>
    <col min="3328" max="3328" width="50.42578125" style="47" customWidth="1"/>
    <col min="3329" max="3329" width="0" style="47" hidden="1" customWidth="1"/>
    <col min="3330" max="3330" width="16.7109375" style="47" customWidth="1"/>
    <col min="3331" max="3331" width="19.85546875" style="47" customWidth="1"/>
    <col min="3332" max="3332" width="21.140625" style="47" customWidth="1"/>
    <col min="3333" max="3338" width="0" style="47" hidden="1" customWidth="1"/>
    <col min="3339" max="3339" width="14.85546875" style="47" bestFit="1" customWidth="1"/>
    <col min="3340" max="3340" width="16.28515625" style="47" customWidth="1"/>
    <col min="3341" max="3582" width="9.140625" style="47"/>
    <col min="3583" max="3583" width="33.140625" style="47" customWidth="1"/>
    <col min="3584" max="3584" width="50.42578125" style="47" customWidth="1"/>
    <col min="3585" max="3585" width="0" style="47" hidden="1" customWidth="1"/>
    <col min="3586" max="3586" width="16.7109375" style="47" customWidth="1"/>
    <col min="3587" max="3587" width="19.85546875" style="47" customWidth="1"/>
    <col min="3588" max="3588" width="21.140625" style="47" customWidth="1"/>
    <col min="3589" max="3594" width="0" style="47" hidden="1" customWidth="1"/>
    <col min="3595" max="3595" width="14.85546875" style="47" bestFit="1" customWidth="1"/>
    <col min="3596" max="3596" width="16.28515625" style="47" customWidth="1"/>
    <col min="3597" max="3838" width="9.140625" style="47"/>
    <col min="3839" max="3839" width="33.140625" style="47" customWidth="1"/>
    <col min="3840" max="3840" width="50.42578125" style="47" customWidth="1"/>
    <col min="3841" max="3841" width="0" style="47" hidden="1" customWidth="1"/>
    <col min="3842" max="3842" width="16.7109375" style="47" customWidth="1"/>
    <col min="3843" max="3843" width="19.85546875" style="47" customWidth="1"/>
    <col min="3844" max="3844" width="21.140625" style="47" customWidth="1"/>
    <col min="3845" max="3850" width="0" style="47" hidden="1" customWidth="1"/>
    <col min="3851" max="3851" width="14.85546875" style="47" bestFit="1" customWidth="1"/>
    <col min="3852" max="3852" width="16.28515625" style="47" customWidth="1"/>
    <col min="3853" max="4094" width="9.140625" style="47"/>
    <col min="4095" max="4095" width="33.140625" style="47" customWidth="1"/>
    <col min="4096" max="4096" width="50.42578125" style="47" customWidth="1"/>
    <col min="4097" max="4097" width="0" style="47" hidden="1" customWidth="1"/>
    <col min="4098" max="4098" width="16.7109375" style="47" customWidth="1"/>
    <col min="4099" max="4099" width="19.85546875" style="47" customWidth="1"/>
    <col min="4100" max="4100" width="21.140625" style="47" customWidth="1"/>
    <col min="4101" max="4106" width="0" style="47" hidden="1" customWidth="1"/>
    <col min="4107" max="4107" width="14.85546875" style="47" bestFit="1" customWidth="1"/>
    <col min="4108" max="4108" width="16.28515625" style="47" customWidth="1"/>
    <col min="4109" max="4350" width="9.140625" style="47"/>
    <col min="4351" max="4351" width="33.140625" style="47" customWidth="1"/>
    <col min="4352" max="4352" width="50.42578125" style="47" customWidth="1"/>
    <col min="4353" max="4353" width="0" style="47" hidden="1" customWidth="1"/>
    <col min="4354" max="4354" width="16.7109375" style="47" customWidth="1"/>
    <col min="4355" max="4355" width="19.85546875" style="47" customWidth="1"/>
    <col min="4356" max="4356" width="21.140625" style="47" customWidth="1"/>
    <col min="4357" max="4362" width="0" style="47" hidden="1" customWidth="1"/>
    <col min="4363" max="4363" width="14.85546875" style="47" bestFit="1" customWidth="1"/>
    <col min="4364" max="4364" width="16.28515625" style="47" customWidth="1"/>
    <col min="4365" max="4606" width="9.140625" style="47"/>
    <col min="4607" max="4607" width="33.140625" style="47" customWidth="1"/>
    <col min="4608" max="4608" width="50.42578125" style="47" customWidth="1"/>
    <col min="4609" max="4609" width="0" style="47" hidden="1" customWidth="1"/>
    <col min="4610" max="4610" width="16.7109375" style="47" customWidth="1"/>
    <col min="4611" max="4611" width="19.85546875" style="47" customWidth="1"/>
    <col min="4612" max="4612" width="21.140625" style="47" customWidth="1"/>
    <col min="4613" max="4618" width="0" style="47" hidden="1" customWidth="1"/>
    <col min="4619" max="4619" width="14.85546875" style="47" bestFit="1" customWidth="1"/>
    <col min="4620" max="4620" width="16.28515625" style="47" customWidth="1"/>
    <col min="4621" max="4862" width="9.140625" style="47"/>
    <col min="4863" max="4863" width="33.140625" style="47" customWidth="1"/>
    <col min="4864" max="4864" width="50.42578125" style="47" customWidth="1"/>
    <col min="4865" max="4865" width="0" style="47" hidden="1" customWidth="1"/>
    <col min="4866" max="4866" width="16.7109375" style="47" customWidth="1"/>
    <col min="4867" max="4867" width="19.85546875" style="47" customWidth="1"/>
    <col min="4868" max="4868" width="21.140625" style="47" customWidth="1"/>
    <col min="4869" max="4874" width="0" style="47" hidden="1" customWidth="1"/>
    <col min="4875" max="4875" width="14.85546875" style="47" bestFit="1" customWidth="1"/>
    <col min="4876" max="4876" width="16.28515625" style="47" customWidth="1"/>
    <col min="4877" max="5118" width="9.140625" style="47"/>
    <col min="5119" max="5119" width="33.140625" style="47" customWidth="1"/>
    <col min="5120" max="5120" width="50.42578125" style="47" customWidth="1"/>
    <col min="5121" max="5121" width="0" style="47" hidden="1" customWidth="1"/>
    <col min="5122" max="5122" width="16.7109375" style="47" customWidth="1"/>
    <col min="5123" max="5123" width="19.85546875" style="47" customWidth="1"/>
    <col min="5124" max="5124" width="21.140625" style="47" customWidth="1"/>
    <col min="5125" max="5130" width="0" style="47" hidden="1" customWidth="1"/>
    <col min="5131" max="5131" width="14.85546875" style="47" bestFit="1" customWidth="1"/>
    <col min="5132" max="5132" width="16.28515625" style="47" customWidth="1"/>
    <col min="5133" max="5374" width="9.140625" style="47"/>
    <col min="5375" max="5375" width="33.140625" style="47" customWidth="1"/>
    <col min="5376" max="5376" width="50.42578125" style="47" customWidth="1"/>
    <col min="5377" max="5377" width="0" style="47" hidden="1" customWidth="1"/>
    <col min="5378" max="5378" width="16.7109375" style="47" customWidth="1"/>
    <col min="5379" max="5379" width="19.85546875" style="47" customWidth="1"/>
    <col min="5380" max="5380" width="21.140625" style="47" customWidth="1"/>
    <col min="5381" max="5386" width="0" style="47" hidden="1" customWidth="1"/>
    <col min="5387" max="5387" width="14.85546875" style="47" bestFit="1" customWidth="1"/>
    <col min="5388" max="5388" width="16.28515625" style="47" customWidth="1"/>
    <col min="5389" max="5630" width="9.140625" style="47"/>
    <col min="5631" max="5631" width="33.140625" style="47" customWidth="1"/>
    <col min="5632" max="5632" width="50.42578125" style="47" customWidth="1"/>
    <col min="5633" max="5633" width="0" style="47" hidden="1" customWidth="1"/>
    <col min="5634" max="5634" width="16.7109375" style="47" customWidth="1"/>
    <col min="5635" max="5635" width="19.85546875" style="47" customWidth="1"/>
    <col min="5636" max="5636" width="21.140625" style="47" customWidth="1"/>
    <col min="5637" max="5642" width="0" style="47" hidden="1" customWidth="1"/>
    <col min="5643" max="5643" width="14.85546875" style="47" bestFit="1" customWidth="1"/>
    <col min="5644" max="5644" width="16.28515625" style="47" customWidth="1"/>
    <col min="5645" max="5886" width="9.140625" style="47"/>
    <col min="5887" max="5887" width="33.140625" style="47" customWidth="1"/>
    <col min="5888" max="5888" width="50.42578125" style="47" customWidth="1"/>
    <col min="5889" max="5889" width="0" style="47" hidden="1" customWidth="1"/>
    <col min="5890" max="5890" width="16.7109375" style="47" customWidth="1"/>
    <col min="5891" max="5891" width="19.85546875" style="47" customWidth="1"/>
    <col min="5892" max="5892" width="21.140625" style="47" customWidth="1"/>
    <col min="5893" max="5898" width="0" style="47" hidden="1" customWidth="1"/>
    <col min="5899" max="5899" width="14.85546875" style="47" bestFit="1" customWidth="1"/>
    <col min="5900" max="5900" width="16.28515625" style="47" customWidth="1"/>
    <col min="5901" max="6142" width="9.140625" style="47"/>
    <col min="6143" max="6143" width="33.140625" style="47" customWidth="1"/>
    <col min="6144" max="6144" width="50.42578125" style="47" customWidth="1"/>
    <col min="6145" max="6145" width="0" style="47" hidden="1" customWidth="1"/>
    <col min="6146" max="6146" width="16.7109375" style="47" customWidth="1"/>
    <col min="6147" max="6147" width="19.85546875" style="47" customWidth="1"/>
    <col min="6148" max="6148" width="21.140625" style="47" customWidth="1"/>
    <col min="6149" max="6154" width="0" style="47" hidden="1" customWidth="1"/>
    <col min="6155" max="6155" width="14.85546875" style="47" bestFit="1" customWidth="1"/>
    <col min="6156" max="6156" width="16.28515625" style="47" customWidth="1"/>
    <col min="6157" max="6398" width="9.140625" style="47"/>
    <col min="6399" max="6399" width="33.140625" style="47" customWidth="1"/>
    <col min="6400" max="6400" width="50.42578125" style="47" customWidth="1"/>
    <col min="6401" max="6401" width="0" style="47" hidden="1" customWidth="1"/>
    <col min="6402" max="6402" width="16.7109375" style="47" customWidth="1"/>
    <col min="6403" max="6403" width="19.85546875" style="47" customWidth="1"/>
    <col min="6404" max="6404" width="21.140625" style="47" customWidth="1"/>
    <col min="6405" max="6410" width="0" style="47" hidden="1" customWidth="1"/>
    <col min="6411" max="6411" width="14.85546875" style="47" bestFit="1" customWidth="1"/>
    <col min="6412" max="6412" width="16.28515625" style="47" customWidth="1"/>
    <col min="6413" max="6654" width="9.140625" style="47"/>
    <col min="6655" max="6655" width="33.140625" style="47" customWidth="1"/>
    <col min="6656" max="6656" width="50.42578125" style="47" customWidth="1"/>
    <col min="6657" max="6657" width="0" style="47" hidden="1" customWidth="1"/>
    <col min="6658" max="6658" width="16.7109375" style="47" customWidth="1"/>
    <col min="6659" max="6659" width="19.85546875" style="47" customWidth="1"/>
    <col min="6660" max="6660" width="21.140625" style="47" customWidth="1"/>
    <col min="6661" max="6666" width="0" style="47" hidden="1" customWidth="1"/>
    <col min="6667" max="6667" width="14.85546875" style="47" bestFit="1" customWidth="1"/>
    <col min="6668" max="6668" width="16.28515625" style="47" customWidth="1"/>
    <col min="6669" max="6910" width="9.140625" style="47"/>
    <col min="6911" max="6911" width="33.140625" style="47" customWidth="1"/>
    <col min="6912" max="6912" width="50.42578125" style="47" customWidth="1"/>
    <col min="6913" max="6913" width="0" style="47" hidden="1" customWidth="1"/>
    <col min="6914" max="6914" width="16.7109375" style="47" customWidth="1"/>
    <col min="6915" max="6915" width="19.85546875" style="47" customWidth="1"/>
    <col min="6916" max="6916" width="21.140625" style="47" customWidth="1"/>
    <col min="6917" max="6922" width="0" style="47" hidden="1" customWidth="1"/>
    <col min="6923" max="6923" width="14.85546875" style="47" bestFit="1" customWidth="1"/>
    <col min="6924" max="6924" width="16.28515625" style="47" customWidth="1"/>
    <col min="6925" max="7166" width="9.140625" style="47"/>
    <col min="7167" max="7167" width="33.140625" style="47" customWidth="1"/>
    <col min="7168" max="7168" width="50.42578125" style="47" customWidth="1"/>
    <col min="7169" max="7169" width="0" style="47" hidden="1" customWidth="1"/>
    <col min="7170" max="7170" width="16.7109375" style="47" customWidth="1"/>
    <col min="7171" max="7171" width="19.85546875" style="47" customWidth="1"/>
    <col min="7172" max="7172" width="21.140625" style="47" customWidth="1"/>
    <col min="7173" max="7178" width="0" style="47" hidden="1" customWidth="1"/>
    <col min="7179" max="7179" width="14.85546875" style="47" bestFit="1" customWidth="1"/>
    <col min="7180" max="7180" width="16.28515625" style="47" customWidth="1"/>
    <col min="7181" max="7422" width="9.140625" style="47"/>
    <col min="7423" max="7423" width="33.140625" style="47" customWidth="1"/>
    <col min="7424" max="7424" width="50.42578125" style="47" customWidth="1"/>
    <col min="7425" max="7425" width="0" style="47" hidden="1" customWidth="1"/>
    <col min="7426" max="7426" width="16.7109375" style="47" customWidth="1"/>
    <col min="7427" max="7427" width="19.85546875" style="47" customWidth="1"/>
    <col min="7428" max="7428" width="21.140625" style="47" customWidth="1"/>
    <col min="7429" max="7434" width="0" style="47" hidden="1" customWidth="1"/>
    <col min="7435" max="7435" width="14.85546875" style="47" bestFit="1" customWidth="1"/>
    <col min="7436" max="7436" width="16.28515625" style="47" customWidth="1"/>
    <col min="7437" max="7678" width="9.140625" style="47"/>
    <col min="7679" max="7679" width="33.140625" style="47" customWidth="1"/>
    <col min="7680" max="7680" width="50.42578125" style="47" customWidth="1"/>
    <col min="7681" max="7681" width="0" style="47" hidden="1" customWidth="1"/>
    <col min="7682" max="7682" width="16.7109375" style="47" customWidth="1"/>
    <col min="7683" max="7683" width="19.85546875" style="47" customWidth="1"/>
    <col min="7684" max="7684" width="21.140625" style="47" customWidth="1"/>
    <col min="7685" max="7690" width="0" style="47" hidden="1" customWidth="1"/>
    <col min="7691" max="7691" width="14.85546875" style="47" bestFit="1" customWidth="1"/>
    <col min="7692" max="7692" width="16.28515625" style="47" customWidth="1"/>
    <col min="7693" max="7934" width="9.140625" style="47"/>
    <col min="7935" max="7935" width="33.140625" style="47" customWidth="1"/>
    <col min="7936" max="7936" width="50.42578125" style="47" customWidth="1"/>
    <col min="7937" max="7937" width="0" style="47" hidden="1" customWidth="1"/>
    <col min="7938" max="7938" width="16.7109375" style="47" customWidth="1"/>
    <col min="7939" max="7939" width="19.85546875" style="47" customWidth="1"/>
    <col min="7940" max="7940" width="21.140625" style="47" customWidth="1"/>
    <col min="7941" max="7946" width="0" style="47" hidden="1" customWidth="1"/>
    <col min="7947" max="7947" width="14.85546875" style="47" bestFit="1" customWidth="1"/>
    <col min="7948" max="7948" width="16.28515625" style="47" customWidth="1"/>
    <col min="7949" max="8190" width="9.140625" style="47"/>
    <col min="8191" max="8191" width="33.140625" style="47" customWidth="1"/>
    <col min="8192" max="8192" width="50.42578125" style="47" customWidth="1"/>
    <col min="8193" max="8193" width="0" style="47" hidden="1" customWidth="1"/>
    <col min="8194" max="8194" width="16.7109375" style="47" customWidth="1"/>
    <col min="8195" max="8195" width="19.85546875" style="47" customWidth="1"/>
    <col min="8196" max="8196" width="21.140625" style="47" customWidth="1"/>
    <col min="8197" max="8202" width="0" style="47" hidden="1" customWidth="1"/>
    <col min="8203" max="8203" width="14.85546875" style="47" bestFit="1" customWidth="1"/>
    <col min="8204" max="8204" width="16.28515625" style="47" customWidth="1"/>
    <col min="8205" max="8446" width="9.140625" style="47"/>
    <col min="8447" max="8447" width="33.140625" style="47" customWidth="1"/>
    <col min="8448" max="8448" width="50.42578125" style="47" customWidth="1"/>
    <col min="8449" max="8449" width="0" style="47" hidden="1" customWidth="1"/>
    <col min="8450" max="8450" width="16.7109375" style="47" customWidth="1"/>
    <col min="8451" max="8451" width="19.85546875" style="47" customWidth="1"/>
    <col min="8452" max="8452" width="21.140625" style="47" customWidth="1"/>
    <col min="8453" max="8458" width="0" style="47" hidden="1" customWidth="1"/>
    <col min="8459" max="8459" width="14.85546875" style="47" bestFit="1" customWidth="1"/>
    <col min="8460" max="8460" width="16.28515625" style="47" customWidth="1"/>
    <col min="8461" max="8702" width="9.140625" style="47"/>
    <col min="8703" max="8703" width="33.140625" style="47" customWidth="1"/>
    <col min="8704" max="8704" width="50.42578125" style="47" customWidth="1"/>
    <col min="8705" max="8705" width="0" style="47" hidden="1" customWidth="1"/>
    <col min="8706" max="8706" width="16.7109375" style="47" customWidth="1"/>
    <col min="8707" max="8707" width="19.85546875" style="47" customWidth="1"/>
    <col min="8708" max="8708" width="21.140625" style="47" customWidth="1"/>
    <col min="8709" max="8714" width="0" style="47" hidden="1" customWidth="1"/>
    <col min="8715" max="8715" width="14.85546875" style="47" bestFit="1" customWidth="1"/>
    <col min="8716" max="8716" width="16.28515625" style="47" customWidth="1"/>
    <col min="8717" max="8958" width="9.140625" style="47"/>
    <col min="8959" max="8959" width="33.140625" style="47" customWidth="1"/>
    <col min="8960" max="8960" width="50.42578125" style="47" customWidth="1"/>
    <col min="8961" max="8961" width="0" style="47" hidden="1" customWidth="1"/>
    <col min="8962" max="8962" width="16.7109375" style="47" customWidth="1"/>
    <col min="8963" max="8963" width="19.85546875" style="47" customWidth="1"/>
    <col min="8964" max="8964" width="21.140625" style="47" customWidth="1"/>
    <col min="8965" max="8970" width="0" style="47" hidden="1" customWidth="1"/>
    <col min="8971" max="8971" width="14.85546875" style="47" bestFit="1" customWidth="1"/>
    <col min="8972" max="8972" width="16.28515625" style="47" customWidth="1"/>
    <col min="8973" max="9214" width="9.140625" style="47"/>
    <col min="9215" max="9215" width="33.140625" style="47" customWidth="1"/>
    <col min="9216" max="9216" width="50.42578125" style="47" customWidth="1"/>
    <col min="9217" max="9217" width="0" style="47" hidden="1" customWidth="1"/>
    <col min="9218" max="9218" width="16.7109375" style="47" customWidth="1"/>
    <col min="9219" max="9219" width="19.85546875" style="47" customWidth="1"/>
    <col min="9220" max="9220" width="21.140625" style="47" customWidth="1"/>
    <col min="9221" max="9226" width="0" style="47" hidden="1" customWidth="1"/>
    <col min="9227" max="9227" width="14.85546875" style="47" bestFit="1" customWidth="1"/>
    <col min="9228" max="9228" width="16.28515625" style="47" customWidth="1"/>
    <col min="9229" max="9470" width="9.140625" style="47"/>
    <col min="9471" max="9471" width="33.140625" style="47" customWidth="1"/>
    <col min="9472" max="9472" width="50.42578125" style="47" customWidth="1"/>
    <col min="9473" max="9473" width="0" style="47" hidden="1" customWidth="1"/>
    <col min="9474" max="9474" width="16.7109375" style="47" customWidth="1"/>
    <col min="9475" max="9475" width="19.85546875" style="47" customWidth="1"/>
    <col min="9476" max="9476" width="21.140625" style="47" customWidth="1"/>
    <col min="9477" max="9482" width="0" style="47" hidden="1" customWidth="1"/>
    <col min="9483" max="9483" width="14.85546875" style="47" bestFit="1" customWidth="1"/>
    <col min="9484" max="9484" width="16.28515625" style="47" customWidth="1"/>
    <col min="9485" max="9726" width="9.140625" style="47"/>
    <col min="9727" max="9727" width="33.140625" style="47" customWidth="1"/>
    <col min="9728" max="9728" width="50.42578125" style="47" customWidth="1"/>
    <col min="9729" max="9729" width="0" style="47" hidden="1" customWidth="1"/>
    <col min="9730" max="9730" width="16.7109375" style="47" customWidth="1"/>
    <col min="9731" max="9731" width="19.85546875" style="47" customWidth="1"/>
    <col min="9732" max="9732" width="21.140625" style="47" customWidth="1"/>
    <col min="9733" max="9738" width="0" style="47" hidden="1" customWidth="1"/>
    <col min="9739" max="9739" width="14.85546875" style="47" bestFit="1" customWidth="1"/>
    <col min="9740" max="9740" width="16.28515625" style="47" customWidth="1"/>
    <col min="9741" max="9982" width="9.140625" style="47"/>
    <col min="9983" max="9983" width="33.140625" style="47" customWidth="1"/>
    <col min="9984" max="9984" width="50.42578125" style="47" customWidth="1"/>
    <col min="9985" max="9985" width="0" style="47" hidden="1" customWidth="1"/>
    <col min="9986" max="9986" width="16.7109375" style="47" customWidth="1"/>
    <col min="9987" max="9987" width="19.85546875" style="47" customWidth="1"/>
    <col min="9988" max="9988" width="21.140625" style="47" customWidth="1"/>
    <col min="9989" max="9994" width="0" style="47" hidden="1" customWidth="1"/>
    <col min="9995" max="9995" width="14.85546875" style="47" bestFit="1" customWidth="1"/>
    <col min="9996" max="9996" width="16.28515625" style="47" customWidth="1"/>
    <col min="9997" max="10238" width="9.140625" style="47"/>
    <col min="10239" max="10239" width="33.140625" style="47" customWidth="1"/>
    <col min="10240" max="10240" width="50.42578125" style="47" customWidth="1"/>
    <col min="10241" max="10241" width="0" style="47" hidden="1" customWidth="1"/>
    <col min="10242" max="10242" width="16.7109375" style="47" customWidth="1"/>
    <col min="10243" max="10243" width="19.85546875" style="47" customWidth="1"/>
    <col min="10244" max="10244" width="21.140625" style="47" customWidth="1"/>
    <col min="10245" max="10250" width="0" style="47" hidden="1" customWidth="1"/>
    <col min="10251" max="10251" width="14.85546875" style="47" bestFit="1" customWidth="1"/>
    <col min="10252" max="10252" width="16.28515625" style="47" customWidth="1"/>
    <col min="10253" max="10494" width="9.140625" style="47"/>
    <col min="10495" max="10495" width="33.140625" style="47" customWidth="1"/>
    <col min="10496" max="10496" width="50.42578125" style="47" customWidth="1"/>
    <col min="10497" max="10497" width="0" style="47" hidden="1" customWidth="1"/>
    <col min="10498" max="10498" width="16.7109375" style="47" customWidth="1"/>
    <col min="10499" max="10499" width="19.85546875" style="47" customWidth="1"/>
    <col min="10500" max="10500" width="21.140625" style="47" customWidth="1"/>
    <col min="10501" max="10506" width="0" style="47" hidden="1" customWidth="1"/>
    <col min="10507" max="10507" width="14.85546875" style="47" bestFit="1" customWidth="1"/>
    <col min="10508" max="10508" width="16.28515625" style="47" customWidth="1"/>
    <col min="10509" max="10750" width="9.140625" style="47"/>
    <col min="10751" max="10751" width="33.140625" style="47" customWidth="1"/>
    <col min="10752" max="10752" width="50.42578125" style="47" customWidth="1"/>
    <col min="10753" max="10753" width="0" style="47" hidden="1" customWidth="1"/>
    <col min="10754" max="10754" width="16.7109375" style="47" customWidth="1"/>
    <col min="10755" max="10755" width="19.85546875" style="47" customWidth="1"/>
    <col min="10756" max="10756" width="21.140625" style="47" customWidth="1"/>
    <col min="10757" max="10762" width="0" style="47" hidden="1" customWidth="1"/>
    <col min="10763" max="10763" width="14.85546875" style="47" bestFit="1" customWidth="1"/>
    <col min="10764" max="10764" width="16.28515625" style="47" customWidth="1"/>
    <col min="10765" max="11006" width="9.140625" style="47"/>
    <col min="11007" max="11007" width="33.140625" style="47" customWidth="1"/>
    <col min="11008" max="11008" width="50.42578125" style="47" customWidth="1"/>
    <col min="11009" max="11009" width="0" style="47" hidden="1" customWidth="1"/>
    <col min="11010" max="11010" width="16.7109375" style="47" customWidth="1"/>
    <col min="11011" max="11011" width="19.85546875" style="47" customWidth="1"/>
    <col min="11012" max="11012" width="21.140625" style="47" customWidth="1"/>
    <col min="11013" max="11018" width="0" style="47" hidden="1" customWidth="1"/>
    <col min="11019" max="11019" width="14.85546875" style="47" bestFit="1" customWidth="1"/>
    <col min="11020" max="11020" width="16.28515625" style="47" customWidth="1"/>
    <col min="11021" max="11262" width="9.140625" style="47"/>
    <col min="11263" max="11263" width="33.140625" style="47" customWidth="1"/>
    <col min="11264" max="11264" width="50.42578125" style="47" customWidth="1"/>
    <col min="11265" max="11265" width="0" style="47" hidden="1" customWidth="1"/>
    <col min="11266" max="11266" width="16.7109375" style="47" customWidth="1"/>
    <col min="11267" max="11267" width="19.85546875" style="47" customWidth="1"/>
    <col min="11268" max="11268" width="21.140625" style="47" customWidth="1"/>
    <col min="11269" max="11274" width="0" style="47" hidden="1" customWidth="1"/>
    <col min="11275" max="11275" width="14.85546875" style="47" bestFit="1" customWidth="1"/>
    <col min="11276" max="11276" width="16.28515625" style="47" customWidth="1"/>
    <col min="11277" max="11518" width="9.140625" style="47"/>
    <col min="11519" max="11519" width="33.140625" style="47" customWidth="1"/>
    <col min="11520" max="11520" width="50.42578125" style="47" customWidth="1"/>
    <col min="11521" max="11521" width="0" style="47" hidden="1" customWidth="1"/>
    <col min="11522" max="11522" width="16.7109375" style="47" customWidth="1"/>
    <col min="11523" max="11523" width="19.85546875" style="47" customWidth="1"/>
    <col min="11524" max="11524" width="21.140625" style="47" customWidth="1"/>
    <col min="11525" max="11530" width="0" style="47" hidden="1" customWidth="1"/>
    <col min="11531" max="11531" width="14.85546875" style="47" bestFit="1" customWidth="1"/>
    <col min="11532" max="11532" width="16.28515625" style="47" customWidth="1"/>
    <col min="11533" max="11774" width="9.140625" style="47"/>
    <col min="11775" max="11775" width="33.140625" style="47" customWidth="1"/>
    <col min="11776" max="11776" width="50.42578125" style="47" customWidth="1"/>
    <col min="11777" max="11777" width="0" style="47" hidden="1" customWidth="1"/>
    <col min="11778" max="11778" width="16.7109375" style="47" customWidth="1"/>
    <col min="11779" max="11779" width="19.85546875" style="47" customWidth="1"/>
    <col min="11780" max="11780" width="21.140625" style="47" customWidth="1"/>
    <col min="11781" max="11786" width="0" style="47" hidden="1" customWidth="1"/>
    <col min="11787" max="11787" width="14.85546875" style="47" bestFit="1" customWidth="1"/>
    <col min="11788" max="11788" width="16.28515625" style="47" customWidth="1"/>
    <col min="11789" max="12030" width="9.140625" style="47"/>
    <col min="12031" max="12031" width="33.140625" style="47" customWidth="1"/>
    <col min="12032" max="12032" width="50.42578125" style="47" customWidth="1"/>
    <col min="12033" max="12033" width="0" style="47" hidden="1" customWidth="1"/>
    <col min="12034" max="12034" width="16.7109375" style="47" customWidth="1"/>
    <col min="12035" max="12035" width="19.85546875" style="47" customWidth="1"/>
    <col min="12036" max="12036" width="21.140625" style="47" customWidth="1"/>
    <col min="12037" max="12042" width="0" style="47" hidden="1" customWidth="1"/>
    <col min="12043" max="12043" width="14.85546875" style="47" bestFit="1" customWidth="1"/>
    <col min="12044" max="12044" width="16.28515625" style="47" customWidth="1"/>
    <col min="12045" max="12286" width="9.140625" style="47"/>
    <col min="12287" max="12287" width="33.140625" style="47" customWidth="1"/>
    <col min="12288" max="12288" width="50.42578125" style="47" customWidth="1"/>
    <col min="12289" max="12289" width="0" style="47" hidden="1" customWidth="1"/>
    <col min="12290" max="12290" width="16.7109375" style="47" customWidth="1"/>
    <col min="12291" max="12291" width="19.85546875" style="47" customWidth="1"/>
    <col min="12292" max="12292" width="21.140625" style="47" customWidth="1"/>
    <col min="12293" max="12298" width="0" style="47" hidden="1" customWidth="1"/>
    <col min="12299" max="12299" width="14.85546875" style="47" bestFit="1" customWidth="1"/>
    <col min="12300" max="12300" width="16.28515625" style="47" customWidth="1"/>
    <col min="12301" max="12542" width="9.140625" style="47"/>
    <col min="12543" max="12543" width="33.140625" style="47" customWidth="1"/>
    <col min="12544" max="12544" width="50.42578125" style="47" customWidth="1"/>
    <col min="12545" max="12545" width="0" style="47" hidden="1" customWidth="1"/>
    <col min="12546" max="12546" width="16.7109375" style="47" customWidth="1"/>
    <col min="12547" max="12547" width="19.85546875" style="47" customWidth="1"/>
    <col min="12548" max="12548" width="21.140625" style="47" customWidth="1"/>
    <col min="12549" max="12554" width="0" style="47" hidden="1" customWidth="1"/>
    <col min="12555" max="12555" width="14.85546875" style="47" bestFit="1" customWidth="1"/>
    <col min="12556" max="12556" width="16.28515625" style="47" customWidth="1"/>
    <col min="12557" max="12798" width="9.140625" style="47"/>
    <col min="12799" max="12799" width="33.140625" style="47" customWidth="1"/>
    <col min="12800" max="12800" width="50.42578125" style="47" customWidth="1"/>
    <col min="12801" max="12801" width="0" style="47" hidden="1" customWidth="1"/>
    <col min="12802" max="12802" width="16.7109375" style="47" customWidth="1"/>
    <col min="12803" max="12803" width="19.85546875" style="47" customWidth="1"/>
    <col min="12804" max="12804" width="21.140625" style="47" customWidth="1"/>
    <col min="12805" max="12810" width="0" style="47" hidden="1" customWidth="1"/>
    <col min="12811" max="12811" width="14.85546875" style="47" bestFit="1" customWidth="1"/>
    <col min="12812" max="12812" width="16.28515625" style="47" customWidth="1"/>
    <col min="12813" max="13054" width="9.140625" style="47"/>
    <col min="13055" max="13055" width="33.140625" style="47" customWidth="1"/>
    <col min="13056" max="13056" width="50.42578125" style="47" customWidth="1"/>
    <col min="13057" max="13057" width="0" style="47" hidden="1" customWidth="1"/>
    <col min="13058" max="13058" width="16.7109375" style="47" customWidth="1"/>
    <col min="13059" max="13059" width="19.85546875" style="47" customWidth="1"/>
    <col min="13060" max="13060" width="21.140625" style="47" customWidth="1"/>
    <col min="13061" max="13066" width="0" style="47" hidden="1" customWidth="1"/>
    <col min="13067" max="13067" width="14.85546875" style="47" bestFit="1" customWidth="1"/>
    <col min="13068" max="13068" width="16.28515625" style="47" customWidth="1"/>
    <col min="13069" max="13310" width="9.140625" style="47"/>
    <col min="13311" max="13311" width="33.140625" style="47" customWidth="1"/>
    <col min="13312" max="13312" width="50.42578125" style="47" customWidth="1"/>
    <col min="13313" max="13313" width="0" style="47" hidden="1" customWidth="1"/>
    <col min="13314" max="13314" width="16.7109375" style="47" customWidth="1"/>
    <col min="13315" max="13315" width="19.85546875" style="47" customWidth="1"/>
    <col min="13316" max="13316" width="21.140625" style="47" customWidth="1"/>
    <col min="13317" max="13322" width="0" style="47" hidden="1" customWidth="1"/>
    <col min="13323" max="13323" width="14.85546875" style="47" bestFit="1" customWidth="1"/>
    <col min="13324" max="13324" width="16.28515625" style="47" customWidth="1"/>
    <col min="13325" max="13566" width="9.140625" style="47"/>
    <col min="13567" max="13567" width="33.140625" style="47" customWidth="1"/>
    <col min="13568" max="13568" width="50.42578125" style="47" customWidth="1"/>
    <col min="13569" max="13569" width="0" style="47" hidden="1" customWidth="1"/>
    <col min="13570" max="13570" width="16.7109375" style="47" customWidth="1"/>
    <col min="13571" max="13571" width="19.85546875" style="47" customWidth="1"/>
    <col min="13572" max="13572" width="21.140625" style="47" customWidth="1"/>
    <col min="13573" max="13578" width="0" style="47" hidden="1" customWidth="1"/>
    <col min="13579" max="13579" width="14.85546875" style="47" bestFit="1" customWidth="1"/>
    <col min="13580" max="13580" width="16.28515625" style="47" customWidth="1"/>
    <col min="13581" max="13822" width="9.140625" style="47"/>
    <col min="13823" max="13823" width="33.140625" style="47" customWidth="1"/>
    <col min="13824" max="13824" width="50.42578125" style="47" customWidth="1"/>
    <col min="13825" max="13825" width="0" style="47" hidden="1" customWidth="1"/>
    <col min="13826" max="13826" width="16.7109375" style="47" customWidth="1"/>
    <col min="13827" max="13827" width="19.85546875" style="47" customWidth="1"/>
    <col min="13828" max="13828" width="21.140625" style="47" customWidth="1"/>
    <col min="13829" max="13834" width="0" style="47" hidden="1" customWidth="1"/>
    <col min="13835" max="13835" width="14.85546875" style="47" bestFit="1" customWidth="1"/>
    <col min="13836" max="13836" width="16.28515625" style="47" customWidth="1"/>
    <col min="13837" max="14078" width="9.140625" style="47"/>
    <col min="14079" max="14079" width="33.140625" style="47" customWidth="1"/>
    <col min="14080" max="14080" width="50.42578125" style="47" customWidth="1"/>
    <col min="14081" max="14081" width="0" style="47" hidden="1" customWidth="1"/>
    <col min="14082" max="14082" width="16.7109375" style="47" customWidth="1"/>
    <col min="14083" max="14083" width="19.85546875" style="47" customWidth="1"/>
    <col min="14084" max="14084" width="21.140625" style="47" customWidth="1"/>
    <col min="14085" max="14090" width="0" style="47" hidden="1" customWidth="1"/>
    <col min="14091" max="14091" width="14.85546875" style="47" bestFit="1" customWidth="1"/>
    <col min="14092" max="14092" width="16.28515625" style="47" customWidth="1"/>
    <col min="14093" max="14334" width="9.140625" style="47"/>
    <col min="14335" max="14335" width="33.140625" style="47" customWidth="1"/>
    <col min="14336" max="14336" width="50.42578125" style="47" customWidth="1"/>
    <col min="14337" max="14337" width="0" style="47" hidden="1" customWidth="1"/>
    <col min="14338" max="14338" width="16.7109375" style="47" customWidth="1"/>
    <col min="14339" max="14339" width="19.85546875" style="47" customWidth="1"/>
    <col min="14340" max="14340" width="21.140625" style="47" customWidth="1"/>
    <col min="14341" max="14346" width="0" style="47" hidden="1" customWidth="1"/>
    <col min="14347" max="14347" width="14.85546875" style="47" bestFit="1" customWidth="1"/>
    <col min="14348" max="14348" width="16.28515625" style="47" customWidth="1"/>
    <col min="14349" max="14590" width="9.140625" style="47"/>
    <col min="14591" max="14591" width="33.140625" style="47" customWidth="1"/>
    <col min="14592" max="14592" width="50.42578125" style="47" customWidth="1"/>
    <col min="14593" max="14593" width="0" style="47" hidden="1" customWidth="1"/>
    <col min="14594" max="14594" width="16.7109375" style="47" customWidth="1"/>
    <col min="14595" max="14595" width="19.85546875" style="47" customWidth="1"/>
    <col min="14596" max="14596" width="21.140625" style="47" customWidth="1"/>
    <col min="14597" max="14602" width="0" style="47" hidden="1" customWidth="1"/>
    <col min="14603" max="14603" width="14.85546875" style="47" bestFit="1" customWidth="1"/>
    <col min="14604" max="14604" width="16.28515625" style="47" customWidth="1"/>
    <col min="14605" max="14846" width="9.140625" style="47"/>
    <col min="14847" max="14847" width="33.140625" style="47" customWidth="1"/>
    <col min="14848" max="14848" width="50.42578125" style="47" customWidth="1"/>
    <col min="14849" max="14849" width="0" style="47" hidden="1" customWidth="1"/>
    <col min="14850" max="14850" width="16.7109375" style="47" customWidth="1"/>
    <col min="14851" max="14851" width="19.85546875" style="47" customWidth="1"/>
    <col min="14852" max="14852" width="21.140625" style="47" customWidth="1"/>
    <col min="14853" max="14858" width="0" style="47" hidden="1" customWidth="1"/>
    <col min="14859" max="14859" width="14.85546875" style="47" bestFit="1" customWidth="1"/>
    <col min="14860" max="14860" width="16.28515625" style="47" customWidth="1"/>
    <col min="14861" max="15102" width="9.140625" style="47"/>
    <col min="15103" max="15103" width="33.140625" style="47" customWidth="1"/>
    <col min="15104" max="15104" width="50.42578125" style="47" customWidth="1"/>
    <col min="15105" max="15105" width="0" style="47" hidden="1" customWidth="1"/>
    <col min="15106" max="15106" width="16.7109375" style="47" customWidth="1"/>
    <col min="15107" max="15107" width="19.85546875" style="47" customWidth="1"/>
    <col min="15108" max="15108" width="21.140625" style="47" customWidth="1"/>
    <col min="15109" max="15114" width="0" style="47" hidden="1" customWidth="1"/>
    <col min="15115" max="15115" width="14.85546875" style="47" bestFit="1" customWidth="1"/>
    <col min="15116" max="15116" width="16.28515625" style="47" customWidth="1"/>
    <col min="15117" max="15358" width="9.140625" style="47"/>
    <col min="15359" max="15359" width="33.140625" style="47" customWidth="1"/>
    <col min="15360" max="15360" width="50.42578125" style="47" customWidth="1"/>
    <col min="15361" max="15361" width="0" style="47" hidden="1" customWidth="1"/>
    <col min="15362" max="15362" width="16.7109375" style="47" customWidth="1"/>
    <col min="15363" max="15363" width="19.85546875" style="47" customWidth="1"/>
    <col min="15364" max="15364" width="21.140625" style="47" customWidth="1"/>
    <col min="15365" max="15370" width="0" style="47" hidden="1" customWidth="1"/>
    <col min="15371" max="15371" width="14.85546875" style="47" bestFit="1" customWidth="1"/>
    <col min="15372" max="15372" width="16.28515625" style="47" customWidth="1"/>
    <col min="15373" max="15614" width="9.140625" style="47"/>
    <col min="15615" max="15615" width="33.140625" style="47" customWidth="1"/>
    <col min="15616" max="15616" width="50.42578125" style="47" customWidth="1"/>
    <col min="15617" max="15617" width="0" style="47" hidden="1" customWidth="1"/>
    <col min="15618" max="15618" width="16.7109375" style="47" customWidth="1"/>
    <col min="15619" max="15619" width="19.85546875" style="47" customWidth="1"/>
    <col min="15620" max="15620" width="21.140625" style="47" customWidth="1"/>
    <col min="15621" max="15626" width="0" style="47" hidden="1" customWidth="1"/>
    <col min="15627" max="15627" width="14.85546875" style="47" bestFit="1" customWidth="1"/>
    <col min="15628" max="15628" width="16.28515625" style="47" customWidth="1"/>
    <col min="15629" max="15870" width="9.140625" style="47"/>
    <col min="15871" max="15871" width="33.140625" style="47" customWidth="1"/>
    <col min="15872" max="15872" width="50.42578125" style="47" customWidth="1"/>
    <col min="15873" max="15873" width="0" style="47" hidden="1" customWidth="1"/>
    <col min="15874" max="15874" width="16.7109375" style="47" customWidth="1"/>
    <col min="15875" max="15875" width="19.85546875" style="47" customWidth="1"/>
    <col min="15876" max="15876" width="21.140625" style="47" customWidth="1"/>
    <col min="15877" max="15882" width="0" style="47" hidden="1" customWidth="1"/>
    <col min="15883" max="15883" width="14.85546875" style="47" bestFit="1" customWidth="1"/>
    <col min="15884" max="15884" width="16.28515625" style="47" customWidth="1"/>
    <col min="15885" max="16126" width="9.140625" style="47"/>
    <col min="16127" max="16127" width="33.140625" style="47" customWidth="1"/>
    <col min="16128" max="16128" width="50.42578125" style="47" customWidth="1"/>
    <col min="16129" max="16129" width="0" style="47" hidden="1" customWidth="1"/>
    <col min="16130" max="16130" width="16.7109375" style="47" customWidth="1"/>
    <col min="16131" max="16131" width="19.85546875" style="47" customWidth="1"/>
    <col min="16132" max="16132" width="21.140625" style="47" customWidth="1"/>
    <col min="16133" max="16138" width="0" style="47" hidden="1" customWidth="1"/>
    <col min="16139" max="16139" width="14.85546875" style="47" bestFit="1" customWidth="1"/>
    <col min="16140" max="16140" width="16.28515625" style="47" customWidth="1"/>
    <col min="16141" max="16384" width="9.140625" style="47"/>
  </cols>
  <sheetData>
    <row r="1" spans="1:12" x14ac:dyDescent="0.25">
      <c r="A1" s="43"/>
      <c r="B1" s="44"/>
      <c r="C1" s="100"/>
      <c r="D1" s="45"/>
      <c r="E1" s="45"/>
      <c r="F1" s="46"/>
    </row>
    <row r="2" spans="1:12" ht="15.75" customHeight="1" x14ac:dyDescent="0.25">
      <c r="A2" s="48"/>
      <c r="B2" s="44"/>
      <c r="C2" s="164" t="s">
        <v>603</v>
      </c>
      <c r="D2" s="164"/>
      <c r="E2" s="49"/>
      <c r="F2" s="50"/>
    </row>
    <row r="3" spans="1:12" ht="87" customHeight="1" x14ac:dyDescent="0.25">
      <c r="A3" s="48"/>
      <c r="B3" s="44"/>
      <c r="C3" s="164"/>
      <c r="D3" s="164"/>
      <c r="E3" s="49"/>
      <c r="F3" s="46"/>
    </row>
    <row r="4" spans="1:12" x14ac:dyDescent="0.25">
      <c r="A4" s="43"/>
      <c r="B4" s="51"/>
      <c r="C4" s="43"/>
      <c r="D4" s="43"/>
      <c r="E4" s="52"/>
      <c r="F4" s="50"/>
    </row>
    <row r="5" spans="1:12" x14ac:dyDescent="0.25">
      <c r="A5" s="169" t="s">
        <v>509</v>
      </c>
      <c r="B5" s="169"/>
      <c r="C5" s="169"/>
      <c r="D5" s="169"/>
      <c r="E5" s="53"/>
      <c r="F5" s="54"/>
    </row>
    <row r="6" spans="1:12" ht="32.25" customHeight="1" x14ac:dyDescent="0.25">
      <c r="A6" s="169"/>
      <c r="B6" s="169"/>
      <c r="C6" s="169"/>
      <c r="D6" s="169"/>
      <c r="E6" s="53"/>
      <c r="F6" s="54"/>
    </row>
    <row r="7" spans="1:12" s="55" customFormat="1" x14ac:dyDescent="0.25">
      <c r="A7" s="53"/>
      <c r="B7" s="53"/>
      <c r="C7" s="53"/>
      <c r="D7" s="170" t="s">
        <v>0</v>
      </c>
      <c r="E7" s="170"/>
    </row>
    <row r="8" spans="1:12" s="55" customFormat="1" x14ac:dyDescent="0.25">
      <c r="A8" s="56"/>
      <c r="B8" s="57"/>
      <c r="C8" s="131" t="s">
        <v>609</v>
      </c>
    </row>
    <row r="9" spans="1:12" s="59" customFormat="1" x14ac:dyDescent="0.25">
      <c r="A9" s="171" t="s">
        <v>205</v>
      </c>
      <c r="B9" s="167" t="s">
        <v>206</v>
      </c>
      <c r="C9" s="176" t="s">
        <v>610</v>
      </c>
      <c r="D9" s="58">
        <v>2017</v>
      </c>
      <c r="E9" s="175" t="s">
        <v>207</v>
      </c>
      <c r="F9" s="175"/>
    </row>
    <row r="10" spans="1:12" s="59" customFormat="1" ht="15.75" customHeight="1" x14ac:dyDescent="0.25">
      <c r="A10" s="172"/>
      <c r="B10" s="174"/>
      <c r="C10" s="177"/>
      <c r="D10" s="167" t="s">
        <v>208</v>
      </c>
      <c r="E10" s="175"/>
      <c r="F10" s="175"/>
    </row>
    <row r="11" spans="1:12" s="61" customFormat="1" ht="15.75" customHeight="1" x14ac:dyDescent="0.25">
      <c r="A11" s="173"/>
      <c r="B11" s="168"/>
      <c r="C11" s="178"/>
      <c r="D11" s="168"/>
      <c r="E11" s="60" t="s">
        <v>209</v>
      </c>
      <c r="F11" s="60" t="s">
        <v>210</v>
      </c>
    </row>
    <row r="12" spans="1:12" s="134" customFormat="1" ht="11.25" x14ac:dyDescent="0.25">
      <c r="A12" s="132">
        <v>1</v>
      </c>
      <c r="B12" s="132">
        <v>2</v>
      </c>
      <c r="C12" s="132">
        <v>3</v>
      </c>
      <c r="D12" s="132">
        <v>5</v>
      </c>
      <c r="E12" s="133"/>
      <c r="F12" s="133"/>
    </row>
    <row r="13" spans="1:12" x14ac:dyDescent="0.25">
      <c r="A13" s="62" t="s">
        <v>211</v>
      </c>
      <c r="B13" s="63" t="s">
        <v>212</v>
      </c>
      <c r="C13" s="64">
        <f>C14+C102</f>
        <v>391974.42000000004</v>
      </c>
      <c r="D13" s="64" t="e">
        <f>D14+D102</f>
        <v>#REF!</v>
      </c>
      <c r="E13" s="66" t="e">
        <f>C13/#REF!*100</f>
        <v>#REF!</v>
      </c>
      <c r="F13" s="67" t="e">
        <f>D13/C13*100</f>
        <v>#REF!</v>
      </c>
      <c r="K13" s="68"/>
      <c r="L13" s="68"/>
    </row>
    <row r="14" spans="1:12" x14ac:dyDescent="0.25">
      <c r="A14" s="62" t="s">
        <v>213</v>
      </c>
      <c r="B14" s="63" t="s">
        <v>214</v>
      </c>
      <c r="C14" s="64">
        <f>C15+C52</f>
        <v>94617.82</v>
      </c>
      <c r="D14" s="65" t="e">
        <f>D15+D52</f>
        <v>#REF!</v>
      </c>
      <c r="E14" s="66" t="e">
        <f>C14/#REF!*100</f>
        <v>#REF!</v>
      </c>
      <c r="F14" s="67" t="e">
        <f t="shared" ref="F14:F82" si="0">D14/C14*100</f>
        <v>#REF!</v>
      </c>
      <c r="G14" s="47">
        <v>75778</v>
      </c>
      <c r="H14" s="68" t="e">
        <f>#REF!-G14</f>
        <v>#REF!</v>
      </c>
      <c r="K14" s="68"/>
    </row>
    <row r="15" spans="1:12" x14ac:dyDescent="0.25">
      <c r="A15" s="62"/>
      <c r="B15" s="63" t="s">
        <v>215</v>
      </c>
      <c r="C15" s="65">
        <f>C16+C27+C38+C42+C45+C22</f>
        <v>89100.37000000001</v>
      </c>
      <c r="D15" s="65" t="e">
        <f>D16+D27+D38+D42+D45+D22</f>
        <v>#REF!</v>
      </c>
      <c r="E15" s="66" t="e">
        <f>C15/#REF!*100</f>
        <v>#REF!</v>
      </c>
      <c r="F15" s="67" t="e">
        <f t="shared" si="0"/>
        <v>#REF!</v>
      </c>
    </row>
    <row r="16" spans="1:12" x14ac:dyDescent="0.25">
      <c r="A16" s="62" t="s">
        <v>216</v>
      </c>
      <c r="B16" s="63" t="s">
        <v>217</v>
      </c>
      <c r="C16" s="65">
        <f>C17</f>
        <v>41111.01</v>
      </c>
      <c r="D16" s="65">
        <f>D17</f>
        <v>46852</v>
      </c>
      <c r="E16" s="66" t="e">
        <f>C16/#REF!*100</f>
        <v>#REF!</v>
      </c>
      <c r="F16" s="67">
        <f t="shared" si="0"/>
        <v>113.96460461564919</v>
      </c>
      <c r="K16" s="68"/>
      <c r="L16" s="68"/>
    </row>
    <row r="17" spans="1:12" x14ac:dyDescent="0.25">
      <c r="A17" s="62" t="s">
        <v>218</v>
      </c>
      <c r="B17" s="63" t="s">
        <v>219</v>
      </c>
      <c r="C17" s="65">
        <f>SUM(C18:C21)</f>
        <v>41111.01</v>
      </c>
      <c r="D17" s="65">
        <f>SUM(D18:D21)</f>
        <v>46852</v>
      </c>
      <c r="E17" s="66" t="e">
        <f>C17/#REF!*100</f>
        <v>#REF!</v>
      </c>
      <c r="F17" s="67">
        <f t="shared" si="0"/>
        <v>113.96460461564919</v>
      </c>
      <c r="K17" s="68"/>
    </row>
    <row r="18" spans="1:12" ht="97.5" x14ac:dyDescent="0.25">
      <c r="A18" s="62" t="s">
        <v>220</v>
      </c>
      <c r="B18" s="63" t="s">
        <v>221</v>
      </c>
      <c r="C18" s="65">
        <v>40787</v>
      </c>
      <c r="D18" s="65">
        <v>46492</v>
      </c>
      <c r="E18" s="66" t="e">
        <f>C18/#REF!*100</f>
        <v>#REF!</v>
      </c>
      <c r="F18" s="67">
        <f t="shared" si="0"/>
        <v>113.98729987496017</v>
      </c>
    </row>
    <row r="19" spans="1:12" ht="141.75" x14ac:dyDescent="0.25">
      <c r="A19" s="62" t="s">
        <v>222</v>
      </c>
      <c r="B19" s="63" t="s">
        <v>223</v>
      </c>
      <c r="C19" s="65">
        <v>95.01</v>
      </c>
      <c r="D19" s="65">
        <v>186</v>
      </c>
      <c r="E19" s="66" t="e">
        <f>C19/#REF!*100</f>
        <v>#REF!</v>
      </c>
      <c r="F19" s="67">
        <f t="shared" si="0"/>
        <v>195.7688664351121</v>
      </c>
    </row>
    <row r="20" spans="1:12" ht="63" x14ac:dyDescent="0.25">
      <c r="A20" s="62" t="s">
        <v>224</v>
      </c>
      <c r="B20" s="63" t="s">
        <v>225</v>
      </c>
      <c r="C20" s="65">
        <v>228</v>
      </c>
      <c r="D20" s="65">
        <v>162</v>
      </c>
      <c r="E20" s="66" t="e">
        <f>C20/#REF!*100</f>
        <v>#REF!</v>
      </c>
      <c r="F20" s="67">
        <f t="shared" si="0"/>
        <v>71.05263157894737</v>
      </c>
    </row>
    <row r="21" spans="1:12" ht="113.25" x14ac:dyDescent="0.25">
      <c r="A21" s="62" t="s">
        <v>226</v>
      </c>
      <c r="B21" s="63" t="s">
        <v>227</v>
      </c>
      <c r="C21" s="65">
        <v>1</v>
      </c>
      <c r="D21" s="65">
        <v>12</v>
      </c>
      <c r="E21" s="66" t="e">
        <f>C21/#REF!*100</f>
        <v>#REF!</v>
      </c>
      <c r="F21" s="67">
        <f t="shared" si="0"/>
        <v>1200</v>
      </c>
    </row>
    <row r="22" spans="1:12" ht="47.25" x14ac:dyDescent="0.25">
      <c r="A22" s="62" t="s">
        <v>228</v>
      </c>
      <c r="B22" s="63" t="s">
        <v>229</v>
      </c>
      <c r="C22" s="65">
        <f>C23</f>
        <v>6071.3</v>
      </c>
      <c r="D22" s="65">
        <f>D23</f>
        <v>3459.3</v>
      </c>
      <c r="K22" s="68"/>
    </row>
    <row r="23" spans="1:12" ht="31.5" x14ac:dyDescent="0.25">
      <c r="A23" s="62" t="s">
        <v>230</v>
      </c>
      <c r="B23" s="63" t="s">
        <v>231</v>
      </c>
      <c r="C23" s="65">
        <f>C24+C25+C26</f>
        <v>6071.3</v>
      </c>
      <c r="D23" s="65">
        <f>SUM(D24:D26)</f>
        <v>3459.3</v>
      </c>
      <c r="K23" s="68"/>
      <c r="L23" s="68"/>
    </row>
    <row r="24" spans="1:12" ht="94.5" x14ac:dyDescent="0.25">
      <c r="A24" s="62" t="s">
        <v>232</v>
      </c>
      <c r="B24" s="63" t="s">
        <v>233</v>
      </c>
      <c r="C24" s="65">
        <f>1963+78.3</f>
        <v>2041.3</v>
      </c>
      <c r="D24" s="65">
        <v>1525</v>
      </c>
      <c r="K24" s="68"/>
      <c r="L24" s="69"/>
    </row>
    <row r="25" spans="1:12" ht="110.25" x14ac:dyDescent="0.25">
      <c r="A25" s="62" t="s">
        <v>234</v>
      </c>
      <c r="B25" s="63" t="s">
        <v>235</v>
      </c>
      <c r="C25" s="65">
        <v>30</v>
      </c>
      <c r="D25" s="65">
        <v>30</v>
      </c>
      <c r="K25" s="68"/>
      <c r="L25" s="69"/>
    </row>
    <row r="26" spans="1:12" ht="94.5" x14ac:dyDescent="0.25">
      <c r="A26" s="62" t="s">
        <v>236</v>
      </c>
      <c r="B26" s="63" t="s">
        <v>237</v>
      </c>
      <c r="C26" s="65">
        <v>4000</v>
      </c>
      <c r="D26" s="65">
        <f>1906-1.7</f>
        <v>1904.3</v>
      </c>
      <c r="L26" s="69"/>
    </row>
    <row r="27" spans="1:12" x14ac:dyDescent="0.25">
      <c r="A27" s="62" t="s">
        <v>238</v>
      </c>
      <c r="B27" s="63" t="s">
        <v>239</v>
      </c>
      <c r="C27" s="65">
        <f>C28+C32+C34+C36</f>
        <v>16240.36</v>
      </c>
      <c r="D27" s="65">
        <f>D28+D32+D34+D36</f>
        <v>24385.84</v>
      </c>
      <c r="E27" s="66" t="e">
        <f>C27/#REF!*100</f>
        <v>#REF!</v>
      </c>
      <c r="F27" s="67">
        <f t="shared" si="0"/>
        <v>150.15578472398394</v>
      </c>
      <c r="K27" s="68"/>
    </row>
    <row r="28" spans="1:12" ht="31.5" x14ac:dyDescent="0.25">
      <c r="A28" s="62" t="s">
        <v>240</v>
      </c>
      <c r="B28" s="63" t="s">
        <v>241</v>
      </c>
      <c r="C28" s="65">
        <f>SUM(C29:C31)</f>
        <v>7486.65</v>
      </c>
      <c r="D28" s="65">
        <f>SUM(D29:D31)</f>
        <v>12369</v>
      </c>
      <c r="E28" s="66" t="e">
        <f>C28/#REF!*100</f>
        <v>#REF!</v>
      </c>
      <c r="F28" s="67">
        <f t="shared" si="0"/>
        <v>165.21408106429445</v>
      </c>
    </row>
    <row r="29" spans="1:12" ht="31.5" x14ac:dyDescent="0.25">
      <c r="A29" s="62" t="s">
        <v>242</v>
      </c>
      <c r="B29" s="63" t="s">
        <v>243</v>
      </c>
      <c r="C29" s="65">
        <v>4070.67</v>
      </c>
      <c r="D29" s="65">
        <v>5200</v>
      </c>
      <c r="E29" s="66" t="e">
        <f>C29/#REF!*100</f>
        <v>#REF!</v>
      </c>
      <c r="F29" s="67">
        <f t="shared" si="0"/>
        <v>127.74309880191711</v>
      </c>
    </row>
    <row r="30" spans="1:12" ht="47.25" x14ac:dyDescent="0.25">
      <c r="A30" s="62" t="s">
        <v>244</v>
      </c>
      <c r="B30" s="63" t="s">
        <v>245</v>
      </c>
      <c r="C30" s="65">
        <v>2233.98</v>
      </c>
      <c r="D30" s="65">
        <v>4200</v>
      </c>
      <c r="E30" s="66" t="e">
        <f>C30/#REF!*100</f>
        <v>#REF!</v>
      </c>
      <c r="F30" s="67">
        <f t="shared" si="0"/>
        <v>188.00526414739613</v>
      </c>
    </row>
    <row r="31" spans="1:12" ht="31.5" x14ac:dyDescent="0.25">
      <c r="A31" s="62" t="s">
        <v>246</v>
      </c>
      <c r="B31" s="63" t="s">
        <v>247</v>
      </c>
      <c r="C31" s="65">
        <v>1182</v>
      </c>
      <c r="D31" s="65">
        <v>2969</v>
      </c>
      <c r="E31" s="66" t="e">
        <f>C31/#REF!*100</f>
        <v>#REF!</v>
      </c>
      <c r="F31" s="67">
        <f t="shared" si="0"/>
        <v>251.18443316412859</v>
      </c>
    </row>
    <row r="32" spans="1:12" ht="31.5" x14ac:dyDescent="0.25">
      <c r="A32" s="62" t="s">
        <v>248</v>
      </c>
      <c r="B32" s="63" t="s">
        <v>249</v>
      </c>
      <c r="C32" s="65">
        <f>C33</f>
        <v>6551.41</v>
      </c>
      <c r="D32" s="65">
        <f>D33</f>
        <v>11313.84</v>
      </c>
      <c r="E32" s="66" t="e">
        <f>C32/#REF!*100</f>
        <v>#REF!</v>
      </c>
      <c r="F32" s="67">
        <f t="shared" si="0"/>
        <v>172.69320650058538</v>
      </c>
    </row>
    <row r="33" spans="1:6" ht="31.5" x14ac:dyDescent="0.25">
      <c r="A33" s="62" t="s">
        <v>250</v>
      </c>
      <c r="B33" s="63" t="s">
        <v>249</v>
      </c>
      <c r="C33" s="65">
        <v>6551.41</v>
      </c>
      <c r="D33" s="65">
        <f>11199+114.84</f>
        <v>11313.84</v>
      </c>
      <c r="E33" s="66"/>
      <c r="F33" s="67"/>
    </row>
    <row r="34" spans="1:6" x14ac:dyDescent="0.25">
      <c r="A34" s="62" t="s">
        <v>251</v>
      </c>
      <c r="B34" s="63" t="s">
        <v>252</v>
      </c>
      <c r="C34" s="65">
        <f t="shared" ref="C34:D34" si="1">C35</f>
        <v>2178.3000000000002</v>
      </c>
      <c r="D34" s="65">
        <f t="shared" si="1"/>
        <v>703</v>
      </c>
      <c r="E34" s="66" t="e">
        <f>C34/#REF!*100</f>
        <v>#REF!</v>
      </c>
      <c r="F34" s="67">
        <f t="shared" si="0"/>
        <v>32.27287334159665</v>
      </c>
    </row>
    <row r="35" spans="1:6" x14ac:dyDescent="0.25">
      <c r="A35" s="62" t="s">
        <v>253</v>
      </c>
      <c r="B35" s="63" t="s">
        <v>252</v>
      </c>
      <c r="C35" s="65">
        <v>2178.3000000000002</v>
      </c>
      <c r="D35" s="65">
        <v>703</v>
      </c>
      <c r="E35" s="66"/>
      <c r="F35" s="67">
        <f t="shared" si="0"/>
        <v>32.27287334159665</v>
      </c>
    </row>
    <row r="36" spans="1:6" ht="31.5" x14ac:dyDescent="0.25">
      <c r="A36" s="62" t="s">
        <v>254</v>
      </c>
      <c r="B36" s="63" t="s">
        <v>255</v>
      </c>
      <c r="C36" s="65">
        <f>C37</f>
        <v>24</v>
      </c>
      <c r="D36" s="65"/>
    </row>
    <row r="37" spans="1:6" ht="47.25" x14ac:dyDescent="0.25">
      <c r="A37" s="62" t="s">
        <v>256</v>
      </c>
      <c r="B37" s="63" t="s">
        <v>257</v>
      </c>
      <c r="C37" s="65">
        <v>24</v>
      </c>
      <c r="D37" s="65"/>
    </row>
    <row r="38" spans="1:6" x14ac:dyDescent="0.25">
      <c r="A38" s="62" t="s">
        <v>258</v>
      </c>
      <c r="B38" s="63" t="s">
        <v>259</v>
      </c>
      <c r="C38" s="65">
        <f>C39</f>
        <v>23783.699999999997</v>
      </c>
      <c r="D38" s="65" t="e">
        <f>D39+#REF!</f>
        <v>#REF!</v>
      </c>
      <c r="E38" s="66" t="e">
        <f>C38/#REF!*100</f>
        <v>#REF!</v>
      </c>
      <c r="F38" s="67" t="e">
        <f t="shared" si="0"/>
        <v>#REF!</v>
      </c>
    </row>
    <row r="39" spans="1:6" x14ac:dyDescent="0.25">
      <c r="A39" s="62" t="s">
        <v>260</v>
      </c>
      <c r="B39" s="63" t="s">
        <v>261</v>
      </c>
      <c r="C39" s="65">
        <f>C40+C41</f>
        <v>23783.699999999997</v>
      </c>
      <c r="D39" s="65">
        <f>D40+D41</f>
        <v>20117.900000000001</v>
      </c>
      <c r="E39" s="66" t="e">
        <f>C39/#REF!*100</f>
        <v>#REF!</v>
      </c>
      <c r="F39" s="67">
        <f t="shared" si="0"/>
        <v>84.586922976660503</v>
      </c>
    </row>
    <row r="40" spans="1:6" ht="31.5" x14ac:dyDescent="0.25">
      <c r="A40" s="62" t="s">
        <v>262</v>
      </c>
      <c r="B40" s="63" t="s">
        <v>263</v>
      </c>
      <c r="C40" s="65">
        <v>23783.599999999999</v>
      </c>
      <c r="D40" s="65">
        <f>20117.9-0.4</f>
        <v>20117.5</v>
      </c>
      <c r="E40" s="66" t="e">
        <f>C40/#REF!*100</f>
        <v>#REF!</v>
      </c>
      <c r="F40" s="67">
        <f t="shared" si="0"/>
        <v>84.585596797793443</v>
      </c>
    </row>
    <row r="41" spans="1:6" ht="31.5" x14ac:dyDescent="0.25">
      <c r="A41" s="62" t="s">
        <v>264</v>
      </c>
      <c r="B41" s="63" t="s">
        <v>265</v>
      </c>
      <c r="C41" s="65">
        <v>0.1</v>
      </c>
      <c r="D41" s="65">
        <v>0.4</v>
      </c>
      <c r="E41" s="66" t="e">
        <f>C41/#REF!*100</f>
        <v>#REF!</v>
      </c>
      <c r="F41" s="67">
        <f t="shared" si="0"/>
        <v>400</v>
      </c>
    </row>
    <row r="42" spans="1:6" ht="31.5" x14ac:dyDescent="0.25">
      <c r="A42" s="62" t="s">
        <v>266</v>
      </c>
      <c r="B42" s="63" t="s">
        <v>267</v>
      </c>
      <c r="C42" s="65">
        <f t="shared" ref="C42:D43" si="2">C43</f>
        <v>55</v>
      </c>
      <c r="D42" s="65">
        <f t="shared" si="2"/>
        <v>260</v>
      </c>
      <c r="E42" s="66" t="e">
        <f>C42/#REF!*100</f>
        <v>#REF!</v>
      </c>
      <c r="F42" s="67">
        <f t="shared" si="0"/>
        <v>472.72727272727275</v>
      </c>
    </row>
    <row r="43" spans="1:6" x14ac:dyDescent="0.25">
      <c r="A43" s="62" t="s">
        <v>268</v>
      </c>
      <c r="B43" s="63" t="s">
        <v>269</v>
      </c>
      <c r="C43" s="65">
        <f t="shared" si="2"/>
        <v>55</v>
      </c>
      <c r="D43" s="65">
        <f t="shared" si="2"/>
        <v>260</v>
      </c>
      <c r="E43" s="66" t="e">
        <f>C43/#REF!*100</f>
        <v>#REF!</v>
      </c>
      <c r="F43" s="67">
        <f t="shared" si="0"/>
        <v>472.72727272727275</v>
      </c>
    </row>
    <row r="44" spans="1:6" ht="31.5" x14ac:dyDescent="0.25">
      <c r="A44" s="62" t="s">
        <v>270</v>
      </c>
      <c r="B44" s="63" t="s">
        <v>271</v>
      </c>
      <c r="C44" s="65">
        <v>55</v>
      </c>
      <c r="D44" s="65">
        <v>260</v>
      </c>
      <c r="E44" s="66" t="e">
        <f>C44/#REF!*100</f>
        <v>#REF!</v>
      </c>
      <c r="F44" s="67">
        <f t="shared" si="0"/>
        <v>472.72727272727275</v>
      </c>
    </row>
    <row r="45" spans="1:6" x14ac:dyDescent="0.25">
      <c r="A45" s="62" t="s">
        <v>272</v>
      </c>
      <c r="B45" s="63" t="s">
        <v>273</v>
      </c>
      <c r="C45" s="65">
        <f>C46+C48</f>
        <v>1839</v>
      </c>
      <c r="D45" s="65" t="e">
        <f>D46+D48</f>
        <v>#REF!</v>
      </c>
      <c r="E45" s="66" t="e">
        <f>C45/#REF!*100</f>
        <v>#REF!</v>
      </c>
      <c r="F45" s="67" t="e">
        <f t="shared" si="0"/>
        <v>#REF!</v>
      </c>
    </row>
    <row r="46" spans="1:6" ht="31.5" x14ac:dyDescent="0.25">
      <c r="A46" s="62" t="s">
        <v>274</v>
      </c>
      <c r="B46" s="63" t="s">
        <v>275</v>
      </c>
      <c r="C46" s="65">
        <f>C47</f>
        <v>1700</v>
      </c>
      <c r="D46" s="65">
        <f>D47</f>
        <v>1500</v>
      </c>
      <c r="E46" s="66" t="e">
        <f>C46/#REF!*100</f>
        <v>#REF!</v>
      </c>
      <c r="F46" s="67">
        <f t="shared" si="0"/>
        <v>88.235294117647058</v>
      </c>
    </row>
    <row r="47" spans="1:6" ht="63" x14ac:dyDescent="0.25">
      <c r="A47" s="62" t="s">
        <v>276</v>
      </c>
      <c r="B47" s="63" t="s">
        <v>277</v>
      </c>
      <c r="C47" s="65">
        <v>1700</v>
      </c>
      <c r="D47" s="65">
        <v>1500</v>
      </c>
      <c r="E47" s="66" t="e">
        <f>C47/#REF!*100</f>
        <v>#REF!</v>
      </c>
      <c r="F47" s="67">
        <f t="shared" si="0"/>
        <v>88.235294117647058</v>
      </c>
    </row>
    <row r="48" spans="1:6" ht="47.25" x14ac:dyDescent="0.25">
      <c r="A48" s="62" t="s">
        <v>278</v>
      </c>
      <c r="B48" s="63" t="s">
        <v>279</v>
      </c>
      <c r="C48" s="65">
        <f>C49+C51</f>
        <v>139</v>
      </c>
      <c r="D48" s="65" t="e">
        <f>D49+#REF!+D51</f>
        <v>#REF!</v>
      </c>
      <c r="E48" s="66" t="e">
        <f>C48/#REF!*100</f>
        <v>#REF!</v>
      </c>
      <c r="F48" s="67" t="e">
        <f t="shared" si="0"/>
        <v>#REF!</v>
      </c>
    </row>
    <row r="49" spans="1:12" ht="78.75" x14ac:dyDescent="0.25">
      <c r="A49" s="62" t="s">
        <v>280</v>
      </c>
      <c r="B49" s="63" t="s">
        <v>281</v>
      </c>
      <c r="C49" s="65">
        <f>C50</f>
        <v>130</v>
      </c>
      <c r="D49" s="65">
        <f>D50</f>
        <v>550</v>
      </c>
      <c r="E49" s="66" t="e">
        <f>C49/#REF!*100</f>
        <v>#REF!</v>
      </c>
      <c r="F49" s="67">
        <f t="shared" si="0"/>
        <v>423.07692307692309</v>
      </c>
    </row>
    <row r="50" spans="1:12" ht="94.5" x14ac:dyDescent="0.25">
      <c r="A50" s="62" t="s">
        <v>282</v>
      </c>
      <c r="B50" s="63" t="s">
        <v>34</v>
      </c>
      <c r="C50" s="65">
        <v>130</v>
      </c>
      <c r="D50" s="65">
        <v>550</v>
      </c>
      <c r="E50" s="66" t="e">
        <f>C50/#REF!*100</f>
        <v>#REF!</v>
      </c>
      <c r="F50" s="67">
        <f t="shared" si="0"/>
        <v>423.07692307692309</v>
      </c>
    </row>
    <row r="51" spans="1:12" ht="31.5" x14ac:dyDescent="0.25">
      <c r="A51" s="62" t="s">
        <v>283</v>
      </c>
      <c r="B51" s="63" t="s">
        <v>36</v>
      </c>
      <c r="C51" s="65">
        <v>9</v>
      </c>
      <c r="D51" s="65">
        <v>9</v>
      </c>
      <c r="E51" s="66" t="e">
        <f>C51/#REF!*100</f>
        <v>#REF!</v>
      </c>
      <c r="F51" s="67">
        <f t="shared" si="0"/>
        <v>100</v>
      </c>
    </row>
    <row r="52" spans="1:12" x14ac:dyDescent="0.25">
      <c r="A52" s="62"/>
      <c r="B52" s="63" t="s">
        <v>284</v>
      </c>
      <c r="C52" s="65">
        <f>C53+C61+C71+C83+C67</f>
        <v>5517.45</v>
      </c>
      <c r="D52" s="65" t="e">
        <f>D53+D61+D71+D83</f>
        <v>#REF!</v>
      </c>
      <c r="E52" s="66" t="e">
        <f>C52/#REF!*100</f>
        <v>#REF!</v>
      </c>
      <c r="F52" s="67" t="e">
        <f t="shared" si="0"/>
        <v>#REF!</v>
      </c>
    </row>
    <row r="53" spans="1:12" ht="47.25" x14ac:dyDescent="0.25">
      <c r="A53" s="62" t="s">
        <v>285</v>
      </c>
      <c r="B53" s="63" t="s">
        <v>286</v>
      </c>
      <c r="C53" s="65">
        <f>C54+C56</f>
        <v>2136.98</v>
      </c>
      <c r="D53" s="65" t="e">
        <f>D54+D56</f>
        <v>#REF!</v>
      </c>
      <c r="E53" s="66" t="e">
        <f>C53/#REF!*100</f>
        <v>#REF!</v>
      </c>
      <c r="F53" s="67" t="e">
        <f t="shared" si="0"/>
        <v>#REF!</v>
      </c>
    </row>
    <row r="54" spans="1:12" ht="31.5" hidden="1" x14ac:dyDescent="0.25">
      <c r="A54" s="62" t="s">
        <v>287</v>
      </c>
      <c r="B54" s="63" t="s">
        <v>288</v>
      </c>
      <c r="C54" s="65">
        <f>C55</f>
        <v>0</v>
      </c>
      <c r="D54" s="65">
        <f>D55</f>
        <v>0</v>
      </c>
      <c r="E54" s="66" t="e">
        <f>C54/#REF!*100</f>
        <v>#REF!</v>
      </c>
      <c r="F54" s="67" t="e">
        <f t="shared" si="0"/>
        <v>#DIV/0!</v>
      </c>
    </row>
    <row r="55" spans="1:12" ht="47.25" hidden="1" x14ac:dyDescent="0.25">
      <c r="A55" s="62" t="s">
        <v>289</v>
      </c>
      <c r="B55" s="63" t="s">
        <v>38</v>
      </c>
      <c r="C55" s="65"/>
      <c r="D55" s="65"/>
      <c r="E55" s="66" t="e">
        <f>C55/#REF!*100</f>
        <v>#REF!</v>
      </c>
      <c r="F55" s="67" t="e">
        <f t="shared" si="0"/>
        <v>#DIV/0!</v>
      </c>
    </row>
    <row r="56" spans="1:12" ht="110.25" x14ac:dyDescent="0.25">
      <c r="A56" s="62" t="s">
        <v>290</v>
      </c>
      <c r="B56" s="63" t="s">
        <v>291</v>
      </c>
      <c r="C56" s="65">
        <f>C58+C59</f>
        <v>2136.98</v>
      </c>
      <c r="D56" s="65" t="e">
        <f>#REF!+D59+D57</f>
        <v>#REF!</v>
      </c>
      <c r="E56" s="66" t="e">
        <f>C56/#REF!*100</f>
        <v>#REF!</v>
      </c>
      <c r="F56" s="67" t="e">
        <f t="shared" si="0"/>
        <v>#REF!</v>
      </c>
    </row>
    <row r="57" spans="1:12" ht="94.5" x14ac:dyDescent="0.25">
      <c r="A57" s="62" t="s">
        <v>292</v>
      </c>
      <c r="B57" s="63" t="s">
        <v>293</v>
      </c>
      <c r="C57" s="65">
        <f>C58</f>
        <v>1800</v>
      </c>
      <c r="D57" s="65">
        <f>D58</f>
        <v>1517.68</v>
      </c>
    </row>
    <row r="58" spans="1:12" ht="94.5" x14ac:dyDescent="0.25">
      <c r="A58" s="62" t="s">
        <v>294</v>
      </c>
      <c r="B58" s="63" t="s">
        <v>40</v>
      </c>
      <c r="C58" s="65">
        <v>1800</v>
      </c>
      <c r="D58" s="65">
        <v>1517.68</v>
      </c>
    </row>
    <row r="59" spans="1:12" ht="94.5" x14ac:dyDescent="0.25">
      <c r="A59" s="62" t="s">
        <v>295</v>
      </c>
      <c r="B59" s="63" t="s">
        <v>296</v>
      </c>
      <c r="C59" s="65">
        <f>C60</f>
        <v>336.98</v>
      </c>
      <c r="D59" s="65">
        <f>D60</f>
        <v>194.15</v>
      </c>
      <c r="E59" s="66" t="e">
        <f>C59/#REF!*100</f>
        <v>#REF!</v>
      </c>
      <c r="F59" s="67">
        <f t="shared" si="0"/>
        <v>57.614695234138523</v>
      </c>
    </row>
    <row r="60" spans="1:12" ht="94.5" x14ac:dyDescent="0.25">
      <c r="A60" s="62" t="s">
        <v>297</v>
      </c>
      <c r="B60" s="63" t="s">
        <v>42</v>
      </c>
      <c r="C60" s="65">
        <v>336.98</v>
      </c>
      <c r="D60" s="65">
        <v>194.15</v>
      </c>
      <c r="E60" s="66" t="e">
        <f>C60/#REF!*100</f>
        <v>#REF!</v>
      </c>
      <c r="F60" s="67">
        <f t="shared" si="0"/>
        <v>57.614695234138523</v>
      </c>
    </row>
    <row r="61" spans="1:12" ht="31.5" x14ac:dyDescent="0.25">
      <c r="A61" s="62" t="s">
        <v>298</v>
      </c>
      <c r="B61" s="63" t="s">
        <v>299</v>
      </c>
      <c r="C61" s="65">
        <f>C62</f>
        <v>105.47</v>
      </c>
      <c r="D61" s="65">
        <f>D62</f>
        <v>255</v>
      </c>
      <c r="E61" s="66" t="e">
        <f>C61/#REF!*100</f>
        <v>#REF!</v>
      </c>
      <c r="F61" s="67">
        <f t="shared" si="0"/>
        <v>241.77491229733573</v>
      </c>
    </row>
    <row r="62" spans="1:12" ht="31.5" x14ac:dyDescent="0.25">
      <c r="A62" s="62" t="s">
        <v>300</v>
      </c>
      <c r="B62" s="63" t="s">
        <v>301</v>
      </c>
      <c r="C62" s="65">
        <f>SUM(C63:C66)</f>
        <v>105.47</v>
      </c>
      <c r="D62" s="65">
        <f>SUM(D63:D66)</f>
        <v>255</v>
      </c>
      <c r="E62" s="66" t="e">
        <f>C62/#REF!*100</f>
        <v>#REF!</v>
      </c>
      <c r="F62" s="67">
        <f t="shared" si="0"/>
        <v>241.77491229733573</v>
      </c>
    </row>
    <row r="63" spans="1:12" ht="31.5" x14ac:dyDescent="0.25">
      <c r="A63" s="62" t="s">
        <v>302</v>
      </c>
      <c r="B63" s="63" t="s">
        <v>303</v>
      </c>
      <c r="C63" s="65">
        <v>30</v>
      </c>
      <c r="D63" s="65">
        <v>90</v>
      </c>
      <c r="E63" s="66"/>
      <c r="F63" s="67">
        <f t="shared" si="0"/>
        <v>300</v>
      </c>
      <c r="L63" s="107"/>
    </row>
    <row r="64" spans="1:12" ht="31.5" x14ac:dyDescent="0.25">
      <c r="A64" s="62" t="s">
        <v>304</v>
      </c>
      <c r="B64" s="63" t="s">
        <v>305</v>
      </c>
      <c r="C64" s="65">
        <v>3</v>
      </c>
      <c r="D64" s="65">
        <v>5</v>
      </c>
      <c r="E64" s="66"/>
      <c r="F64" s="67"/>
      <c r="L64" s="107"/>
    </row>
    <row r="65" spans="1:12" ht="31.5" x14ac:dyDescent="0.25">
      <c r="A65" s="62" t="s">
        <v>306</v>
      </c>
      <c r="B65" s="63" t="s">
        <v>307</v>
      </c>
      <c r="C65" s="65">
        <v>1</v>
      </c>
      <c r="D65" s="65">
        <v>5</v>
      </c>
      <c r="E65" s="66"/>
      <c r="F65" s="67"/>
      <c r="L65" s="107"/>
    </row>
    <row r="66" spans="1:12" ht="31.5" x14ac:dyDescent="0.25">
      <c r="A66" s="62" t="s">
        <v>308</v>
      </c>
      <c r="B66" s="63" t="s">
        <v>309</v>
      </c>
      <c r="C66" s="65">
        <v>71.47</v>
      </c>
      <c r="D66" s="65">
        <v>155</v>
      </c>
      <c r="E66" s="66"/>
      <c r="F66" s="67"/>
      <c r="L66" s="107"/>
    </row>
    <row r="67" spans="1:12" ht="47.25" x14ac:dyDescent="0.25">
      <c r="A67" s="62" t="s">
        <v>310</v>
      </c>
      <c r="B67" s="63" t="s">
        <v>311</v>
      </c>
      <c r="C67" s="65">
        <f>C68</f>
        <v>250</v>
      </c>
      <c r="D67" s="65">
        <f>D68</f>
        <v>0</v>
      </c>
      <c r="E67" s="66" t="e">
        <f>C67/#REF!*100</f>
        <v>#REF!</v>
      </c>
      <c r="F67" s="67">
        <f t="shared" si="0"/>
        <v>0</v>
      </c>
    </row>
    <row r="68" spans="1:12" x14ac:dyDescent="0.25">
      <c r="A68" s="62" t="s">
        <v>312</v>
      </c>
      <c r="B68" s="63" t="s">
        <v>313</v>
      </c>
      <c r="C68" s="65">
        <f>C70</f>
        <v>250</v>
      </c>
      <c r="D68" s="65">
        <f>D70</f>
        <v>0</v>
      </c>
      <c r="E68" s="66" t="e">
        <f>C68/#REF!*100</f>
        <v>#REF!</v>
      </c>
      <c r="F68" s="67">
        <f t="shared" si="0"/>
        <v>0</v>
      </c>
    </row>
    <row r="69" spans="1:12" x14ac:dyDescent="0.25">
      <c r="A69" s="62" t="s">
        <v>314</v>
      </c>
      <c r="B69" s="63" t="s">
        <v>315</v>
      </c>
      <c r="C69" s="65">
        <f>C70</f>
        <v>250</v>
      </c>
      <c r="D69" s="65">
        <f>D70</f>
        <v>0</v>
      </c>
      <c r="E69" s="66"/>
      <c r="F69" s="67"/>
    </row>
    <row r="70" spans="1:12" ht="47.25" x14ac:dyDescent="0.25">
      <c r="A70" s="62" t="s">
        <v>572</v>
      </c>
      <c r="B70" s="63" t="s">
        <v>44</v>
      </c>
      <c r="C70" s="65">
        <v>250</v>
      </c>
      <c r="D70" s="65"/>
      <c r="E70" s="66" t="e">
        <f>C70/#REF!*100</f>
        <v>#REF!</v>
      </c>
      <c r="F70" s="67">
        <f t="shared" si="0"/>
        <v>0</v>
      </c>
    </row>
    <row r="71" spans="1:12" ht="31.5" x14ac:dyDescent="0.25">
      <c r="A71" s="62" t="s">
        <v>316</v>
      </c>
      <c r="B71" s="63" t="s">
        <v>183</v>
      </c>
      <c r="C71" s="65">
        <f t="shared" ref="C71" si="3">C75+C72</f>
        <v>1325</v>
      </c>
      <c r="D71" s="65">
        <f>D72+D75</f>
        <v>400</v>
      </c>
      <c r="E71" s="66" t="e">
        <f>C71/#REF!*100</f>
        <v>#REF!</v>
      </c>
      <c r="F71" s="67">
        <f t="shared" si="0"/>
        <v>30.188679245283019</v>
      </c>
    </row>
    <row r="72" spans="1:12" ht="94.5" x14ac:dyDescent="0.25">
      <c r="A72" s="62" t="s">
        <v>317</v>
      </c>
      <c r="B72" s="63" t="s">
        <v>318</v>
      </c>
      <c r="C72" s="65">
        <f t="shared" ref="C72:D73" si="4">C73</f>
        <v>1325</v>
      </c>
      <c r="D72" s="65">
        <f t="shared" si="4"/>
        <v>0</v>
      </c>
      <c r="E72" s="66" t="e">
        <f>C72/#REF!*100</f>
        <v>#REF!</v>
      </c>
      <c r="F72" s="67">
        <f t="shared" si="0"/>
        <v>0</v>
      </c>
    </row>
    <row r="73" spans="1:12" ht="110.25" x14ac:dyDescent="0.25">
      <c r="A73" s="62" t="s">
        <v>319</v>
      </c>
      <c r="B73" s="63" t="s">
        <v>320</v>
      </c>
      <c r="C73" s="65">
        <f t="shared" si="4"/>
        <v>1325</v>
      </c>
      <c r="D73" s="65">
        <f t="shared" si="4"/>
        <v>0</v>
      </c>
      <c r="E73" s="66" t="e">
        <f>C73/#REF!*100</f>
        <v>#REF!</v>
      </c>
      <c r="F73" s="67">
        <f t="shared" si="0"/>
        <v>0</v>
      </c>
    </row>
    <row r="74" spans="1:12" ht="110.25" x14ac:dyDescent="0.25">
      <c r="A74" s="62" t="s">
        <v>321</v>
      </c>
      <c r="B74" s="63" t="s">
        <v>48</v>
      </c>
      <c r="C74" s="65">
        <v>1325</v>
      </c>
      <c r="D74" s="65"/>
      <c r="E74" s="66" t="e">
        <f>C74/#REF!*100</f>
        <v>#REF!</v>
      </c>
      <c r="F74" s="67">
        <f t="shared" si="0"/>
        <v>0</v>
      </c>
    </row>
    <row r="75" spans="1:12" ht="63" hidden="1" x14ac:dyDescent="0.25">
      <c r="A75" s="62" t="s">
        <v>322</v>
      </c>
      <c r="B75" s="63" t="s">
        <v>323</v>
      </c>
      <c r="C75" s="65">
        <f>C76+C78</f>
        <v>0</v>
      </c>
      <c r="D75" s="65">
        <f>D76+D78</f>
        <v>400</v>
      </c>
      <c r="E75" s="66" t="e">
        <f>C75/#REF!*100</f>
        <v>#REF!</v>
      </c>
      <c r="F75" s="67" t="e">
        <f t="shared" si="0"/>
        <v>#DIV/0!</v>
      </c>
    </row>
    <row r="76" spans="1:12" ht="47.25" hidden="1" x14ac:dyDescent="0.25">
      <c r="A76" s="62" t="s">
        <v>324</v>
      </c>
      <c r="B76" s="63" t="s">
        <v>325</v>
      </c>
      <c r="C76" s="65">
        <f t="shared" ref="C76:D76" si="5">C77</f>
        <v>0</v>
      </c>
      <c r="D76" s="65">
        <f t="shared" si="5"/>
        <v>0</v>
      </c>
      <c r="E76" s="66" t="e">
        <f>C76/#REF!*100</f>
        <v>#REF!</v>
      </c>
      <c r="F76" s="67" t="e">
        <f t="shared" si="0"/>
        <v>#DIV/0!</v>
      </c>
    </row>
    <row r="77" spans="1:12" ht="63" hidden="1" x14ac:dyDescent="0.25">
      <c r="A77" s="62" t="s">
        <v>326</v>
      </c>
      <c r="B77" s="63" t="s">
        <v>327</v>
      </c>
      <c r="C77" s="65">
        <v>0</v>
      </c>
      <c r="D77" s="65">
        <v>0</v>
      </c>
      <c r="E77" s="66" t="e">
        <f>C77/#REF!*100</f>
        <v>#REF!</v>
      </c>
      <c r="F77" s="67" t="e">
        <f t="shared" si="0"/>
        <v>#DIV/0!</v>
      </c>
    </row>
    <row r="78" spans="1:12" ht="63" hidden="1" x14ac:dyDescent="0.25">
      <c r="A78" s="62" t="s">
        <v>328</v>
      </c>
      <c r="B78" s="63" t="s">
        <v>329</v>
      </c>
      <c r="C78" s="70">
        <f>C79</f>
        <v>0</v>
      </c>
      <c r="D78" s="70">
        <f t="shared" ref="D78" si="6">D79</f>
        <v>400</v>
      </c>
    </row>
    <row r="79" spans="1:12" ht="63" hidden="1" x14ac:dyDescent="0.25">
      <c r="A79" s="62" t="s">
        <v>184</v>
      </c>
      <c r="B79" s="63" t="s">
        <v>52</v>
      </c>
      <c r="C79" s="70">
        <v>0</v>
      </c>
      <c r="D79" s="71">
        <v>400</v>
      </c>
    </row>
    <row r="80" spans="1:12" hidden="1" x14ac:dyDescent="0.25">
      <c r="A80" s="62" t="s">
        <v>330</v>
      </c>
      <c r="B80" s="63" t="s">
        <v>331</v>
      </c>
      <c r="C80" s="65">
        <f t="shared" ref="C80:D81" si="7">C81</f>
        <v>0</v>
      </c>
      <c r="D80" s="65">
        <f t="shared" si="7"/>
        <v>0</v>
      </c>
      <c r="E80" s="66" t="e">
        <f>C80/#REF!*100</f>
        <v>#REF!</v>
      </c>
      <c r="F80" s="67" t="e">
        <f t="shared" si="0"/>
        <v>#DIV/0!</v>
      </c>
    </row>
    <row r="81" spans="1:11" ht="47.25" hidden="1" x14ac:dyDescent="0.25">
      <c r="A81" s="62" t="s">
        <v>332</v>
      </c>
      <c r="B81" s="63" t="s">
        <v>333</v>
      </c>
      <c r="C81" s="65">
        <f t="shared" si="7"/>
        <v>0</v>
      </c>
      <c r="D81" s="65">
        <f t="shared" si="7"/>
        <v>0</v>
      </c>
      <c r="E81" s="66" t="e">
        <f>C81/#REF!*100</f>
        <v>#REF!</v>
      </c>
      <c r="F81" s="67" t="e">
        <f t="shared" si="0"/>
        <v>#DIV/0!</v>
      </c>
    </row>
    <row r="82" spans="1:11" ht="31.5" hidden="1" x14ac:dyDescent="0.25">
      <c r="A82" s="62" t="s">
        <v>334</v>
      </c>
      <c r="B82" s="63" t="s">
        <v>335</v>
      </c>
      <c r="C82" s="65"/>
      <c r="D82" s="65"/>
      <c r="E82" s="66" t="e">
        <f>C82/#REF!*100</f>
        <v>#REF!</v>
      </c>
      <c r="F82" s="67" t="e">
        <f t="shared" si="0"/>
        <v>#DIV/0!</v>
      </c>
    </row>
    <row r="83" spans="1:11" x14ac:dyDescent="0.25">
      <c r="A83" s="62" t="s">
        <v>336</v>
      </c>
      <c r="B83" s="122" t="s">
        <v>337</v>
      </c>
      <c r="C83" s="65">
        <f>C84+C87+C88+C90+C95+C97+C98+C94</f>
        <v>1700</v>
      </c>
      <c r="D83" s="65" t="e">
        <f>D84+D87+#REF!+#REF!+D89+D92+D97+#REF!</f>
        <v>#REF!</v>
      </c>
      <c r="K83" s="68"/>
    </row>
    <row r="84" spans="1:11" ht="31.5" x14ac:dyDescent="0.25">
      <c r="A84" s="62" t="s">
        <v>338</v>
      </c>
      <c r="B84" s="123" t="s">
        <v>339</v>
      </c>
      <c r="C84" s="65">
        <f>C85+C86</f>
        <v>22</v>
      </c>
      <c r="D84" s="65">
        <f>D86+D85</f>
        <v>59.39</v>
      </c>
    </row>
    <row r="85" spans="1:11" ht="78.75" x14ac:dyDescent="0.25">
      <c r="A85" s="62" t="s">
        <v>340</v>
      </c>
      <c r="B85" s="123" t="s">
        <v>580</v>
      </c>
      <c r="C85" s="65">
        <v>20</v>
      </c>
      <c r="D85" s="65">
        <v>16</v>
      </c>
    </row>
    <row r="86" spans="1:11" ht="63" x14ac:dyDescent="0.25">
      <c r="A86" s="62" t="s">
        <v>341</v>
      </c>
      <c r="B86" s="123" t="s">
        <v>342</v>
      </c>
      <c r="C86" s="65">
        <v>2</v>
      </c>
      <c r="D86" s="65">
        <v>43.39</v>
      </c>
    </row>
    <row r="87" spans="1:11" ht="78.75" x14ac:dyDescent="0.25">
      <c r="A87" s="62" t="s">
        <v>343</v>
      </c>
      <c r="B87" s="123" t="s">
        <v>581</v>
      </c>
      <c r="C87" s="65">
        <v>57</v>
      </c>
      <c r="D87" s="65">
        <v>77</v>
      </c>
    </row>
    <row r="88" spans="1:11" ht="78.75" x14ac:dyDescent="0.25">
      <c r="A88" s="62" t="s">
        <v>583</v>
      </c>
      <c r="B88" s="123" t="s">
        <v>582</v>
      </c>
      <c r="C88" s="65">
        <f>C89</f>
        <v>20</v>
      </c>
      <c r="D88" s="65"/>
    </row>
    <row r="89" spans="1:11" ht="63" x14ac:dyDescent="0.25">
      <c r="A89" s="62" t="s">
        <v>344</v>
      </c>
      <c r="B89" s="123" t="s">
        <v>345</v>
      </c>
      <c r="C89" s="65">
        <v>20</v>
      </c>
      <c r="D89" s="65">
        <f>D90+D91</f>
        <v>57.95</v>
      </c>
    </row>
    <row r="90" spans="1:11" ht="126" x14ac:dyDescent="0.25">
      <c r="A90" s="62" t="s">
        <v>585</v>
      </c>
      <c r="B90" s="123" t="s">
        <v>584</v>
      </c>
      <c r="C90" s="65">
        <f>C91+C92+C93</f>
        <v>60</v>
      </c>
      <c r="D90" s="65">
        <v>40</v>
      </c>
    </row>
    <row r="91" spans="1:11" ht="48.75" customHeight="1" x14ac:dyDescent="0.25">
      <c r="A91" s="62" t="s">
        <v>592</v>
      </c>
      <c r="B91" s="123" t="s">
        <v>587</v>
      </c>
      <c r="C91" s="65">
        <v>20</v>
      </c>
      <c r="D91" s="65">
        <v>17.95</v>
      </c>
    </row>
    <row r="92" spans="1:11" ht="51" customHeight="1" x14ac:dyDescent="0.25">
      <c r="A92" s="62" t="s">
        <v>591</v>
      </c>
      <c r="B92" s="123" t="s">
        <v>586</v>
      </c>
      <c r="C92" s="65">
        <v>30</v>
      </c>
      <c r="D92" s="65">
        <v>366.81</v>
      </c>
    </row>
    <row r="93" spans="1:11" ht="51" customHeight="1" x14ac:dyDescent="0.25">
      <c r="A93" s="62" t="s">
        <v>593</v>
      </c>
      <c r="B93" s="123" t="s">
        <v>346</v>
      </c>
      <c r="C93" s="65">
        <v>10</v>
      </c>
      <c r="D93" s="65"/>
    </row>
    <row r="94" spans="1:11" ht="63" x14ac:dyDescent="0.25">
      <c r="A94" s="62" t="s">
        <v>347</v>
      </c>
      <c r="B94" s="123" t="s">
        <v>348</v>
      </c>
      <c r="C94" s="65">
        <v>462</v>
      </c>
      <c r="D94" s="65"/>
    </row>
    <row r="95" spans="1:11" ht="47.25" x14ac:dyDescent="0.25">
      <c r="A95" s="62" t="s">
        <v>589</v>
      </c>
      <c r="B95" s="123" t="s">
        <v>588</v>
      </c>
      <c r="C95" s="65">
        <f>C96</f>
        <v>14</v>
      </c>
      <c r="D95" s="65">
        <v>32</v>
      </c>
    </row>
    <row r="96" spans="1:11" ht="63" x14ac:dyDescent="0.25">
      <c r="A96" s="62" t="s">
        <v>579</v>
      </c>
      <c r="B96" s="123" t="s">
        <v>60</v>
      </c>
      <c r="C96" s="65">
        <v>14</v>
      </c>
      <c r="D96" s="65">
        <v>30</v>
      </c>
    </row>
    <row r="97" spans="1:14" ht="78.75" x14ac:dyDescent="0.25">
      <c r="A97" s="62" t="s">
        <v>349</v>
      </c>
      <c r="B97" s="123" t="s">
        <v>350</v>
      </c>
      <c r="C97" s="65">
        <f>218.97-53.97</f>
        <v>165</v>
      </c>
      <c r="D97" s="65">
        <f>D98</f>
        <v>1091.3599999999999</v>
      </c>
    </row>
    <row r="98" spans="1:14" ht="31.5" x14ac:dyDescent="0.25">
      <c r="A98" s="62" t="s">
        <v>590</v>
      </c>
      <c r="B98" s="123" t="s">
        <v>351</v>
      </c>
      <c r="C98" s="65">
        <f>C99</f>
        <v>900</v>
      </c>
      <c r="D98" s="65">
        <v>1091.3599999999999</v>
      </c>
    </row>
    <row r="99" spans="1:14" ht="47.25" x14ac:dyDescent="0.25">
      <c r="A99" s="62" t="s">
        <v>352</v>
      </c>
      <c r="B99" s="123" t="s">
        <v>64</v>
      </c>
      <c r="C99" s="65">
        <f>200+700</f>
        <v>900</v>
      </c>
      <c r="D99" s="65">
        <f t="shared" ref="C99:D100" si="8">D100</f>
        <v>0</v>
      </c>
      <c r="E99" s="66" t="e">
        <f>C99/#REF!*100</f>
        <v>#REF!</v>
      </c>
      <c r="F99" s="67">
        <f t="shared" ref="F99:F151" si="9">D99/C99*100</f>
        <v>0</v>
      </c>
    </row>
    <row r="100" spans="1:14" hidden="1" x14ac:dyDescent="0.25">
      <c r="A100" s="62" t="s">
        <v>355</v>
      </c>
      <c r="B100" s="63" t="s">
        <v>356</v>
      </c>
      <c r="C100" s="65">
        <f t="shared" si="8"/>
        <v>0</v>
      </c>
      <c r="D100" s="65">
        <f t="shared" si="8"/>
        <v>0</v>
      </c>
      <c r="E100" s="66" t="e">
        <f>C100/#REF!*100</f>
        <v>#REF!</v>
      </c>
      <c r="F100" s="67" t="e">
        <f t="shared" si="9"/>
        <v>#DIV/0!</v>
      </c>
    </row>
    <row r="101" spans="1:14" ht="31.5" hidden="1" x14ac:dyDescent="0.25">
      <c r="A101" s="62" t="s">
        <v>357</v>
      </c>
      <c r="B101" s="63" t="s">
        <v>68</v>
      </c>
      <c r="C101" s="65"/>
      <c r="D101" s="65"/>
      <c r="E101" s="66" t="e">
        <f>C101/#REF!*100</f>
        <v>#REF!</v>
      </c>
      <c r="F101" s="67" t="e">
        <f t="shared" si="9"/>
        <v>#DIV/0!</v>
      </c>
    </row>
    <row r="102" spans="1:14" x14ac:dyDescent="0.25">
      <c r="A102" s="62" t="s">
        <v>358</v>
      </c>
      <c r="B102" s="63" t="s">
        <v>359</v>
      </c>
      <c r="C102" s="65">
        <f>C103+C200+C202+C198</f>
        <v>297356.60000000003</v>
      </c>
      <c r="D102" s="65">
        <f>D103+D200+D202+D198</f>
        <v>101550.20000000001</v>
      </c>
      <c r="E102" s="66" t="e">
        <f>C102/#REF!*100</f>
        <v>#REF!</v>
      </c>
      <c r="F102" s="67">
        <f t="shared" si="9"/>
        <v>34.150982355864976</v>
      </c>
      <c r="G102" s="72">
        <v>2013</v>
      </c>
      <c r="H102" s="72">
        <v>2014</v>
      </c>
      <c r="I102" s="72">
        <v>2015</v>
      </c>
      <c r="K102" s="68"/>
      <c r="L102" s="68"/>
    </row>
    <row r="103" spans="1:14" ht="47.25" x14ac:dyDescent="0.25">
      <c r="A103" s="62" t="s">
        <v>360</v>
      </c>
      <c r="B103" s="63" t="s">
        <v>361</v>
      </c>
      <c r="C103" s="65">
        <f>C104+C111+C143+C191</f>
        <v>297356.60000000003</v>
      </c>
      <c r="D103" s="65">
        <f>D104+D111+D143+D191</f>
        <v>101550.20000000001</v>
      </c>
      <c r="E103" s="66" t="e">
        <f>C103/#REF!*100</f>
        <v>#REF!</v>
      </c>
      <c r="F103" s="67">
        <f t="shared" si="9"/>
        <v>34.150982355864976</v>
      </c>
      <c r="G103" s="72">
        <f>2654.9+164764.2+9466.3+586.3</f>
        <v>177471.69999999998</v>
      </c>
      <c r="H103" s="72">
        <f>2680.5+170332.2+9466.3+605.6</f>
        <v>183084.6</v>
      </c>
      <c r="I103" s="72">
        <f>2736.1+178105.2+9466.3+606.9</f>
        <v>190914.5</v>
      </c>
      <c r="K103" s="68"/>
      <c r="L103" s="68"/>
    </row>
    <row r="104" spans="1:14" ht="31.5" x14ac:dyDescent="0.25">
      <c r="A104" s="62" t="s">
        <v>362</v>
      </c>
      <c r="B104" s="63" t="s">
        <v>363</v>
      </c>
      <c r="C104" s="65">
        <f>C105+C107+C109</f>
        <v>124745.8</v>
      </c>
      <c r="D104" s="65">
        <f>D105+D107+D109</f>
        <v>90055.6</v>
      </c>
      <c r="E104" s="66" t="e">
        <f>C104/#REF!*100</f>
        <v>#REF!</v>
      </c>
      <c r="F104" s="67">
        <f t="shared" si="9"/>
        <v>72.19128820369103</v>
      </c>
      <c r="G104" s="72" t="e">
        <f>#REF!-G103</f>
        <v>#REF!</v>
      </c>
      <c r="H104" s="72">
        <f>C102-H103</f>
        <v>114272.00000000003</v>
      </c>
      <c r="I104" s="72">
        <f>D102-I103</f>
        <v>-89364.299999999988</v>
      </c>
      <c r="K104" s="68"/>
    </row>
    <row r="105" spans="1:14" ht="31.5" x14ac:dyDescent="0.25">
      <c r="A105" s="62" t="s">
        <v>364</v>
      </c>
      <c r="B105" s="63" t="s">
        <v>365</v>
      </c>
      <c r="C105" s="65">
        <f>C106</f>
        <v>124745.8</v>
      </c>
      <c r="D105" s="65">
        <f>D106</f>
        <v>90055.6</v>
      </c>
      <c r="E105" s="66" t="e">
        <f>C105/#REF!*100</f>
        <v>#REF!</v>
      </c>
      <c r="F105" s="67">
        <f t="shared" si="9"/>
        <v>72.19128820369103</v>
      </c>
      <c r="G105" s="72" t="e">
        <f>G104-#REF!</f>
        <v>#REF!</v>
      </c>
      <c r="H105" s="72" t="e">
        <f>H104-#REF!</f>
        <v>#REF!</v>
      </c>
      <c r="I105" s="72" t="e">
        <f>I104-#REF!</f>
        <v>#REF!</v>
      </c>
    </row>
    <row r="106" spans="1:14" ht="45.75" customHeight="1" x14ac:dyDescent="0.25">
      <c r="A106" s="62" t="s">
        <v>366</v>
      </c>
      <c r="B106" s="63" t="s">
        <v>72</v>
      </c>
      <c r="C106" s="65">
        <v>124745.8</v>
      </c>
      <c r="D106" s="65">
        <v>90055.6</v>
      </c>
      <c r="E106" s="66" t="e">
        <f>C106/#REF!*100</f>
        <v>#REF!</v>
      </c>
      <c r="F106" s="67">
        <f t="shared" si="9"/>
        <v>72.19128820369103</v>
      </c>
      <c r="G106" s="73"/>
      <c r="H106" s="73"/>
      <c r="I106" s="73"/>
      <c r="K106" s="74">
        <f>C106-50736.5</f>
        <v>74009.3</v>
      </c>
      <c r="L106" s="74">
        <f>D106-50736.5</f>
        <v>39319.100000000006</v>
      </c>
      <c r="M106" s="75"/>
      <c r="N106" s="75"/>
    </row>
    <row r="107" spans="1:14" ht="31.5" hidden="1" x14ac:dyDescent="0.25">
      <c r="A107" s="62" t="s">
        <v>367</v>
      </c>
      <c r="B107" s="63" t="s">
        <v>368</v>
      </c>
      <c r="C107" s="65">
        <f>C108</f>
        <v>0</v>
      </c>
      <c r="D107" s="65">
        <f>D108</f>
        <v>0</v>
      </c>
      <c r="E107" s="66" t="e">
        <f>C107/#REF!*100</f>
        <v>#REF!</v>
      </c>
      <c r="F107" s="67" t="e">
        <f t="shared" si="9"/>
        <v>#DIV/0!</v>
      </c>
      <c r="K107" s="75"/>
      <c r="L107" s="75"/>
      <c r="M107" s="75"/>
      <c r="N107" s="75"/>
    </row>
    <row r="108" spans="1:14" ht="47.25" hidden="1" x14ac:dyDescent="0.25">
      <c r="A108" s="62" t="s">
        <v>369</v>
      </c>
      <c r="B108" s="63" t="s">
        <v>74</v>
      </c>
      <c r="C108" s="65"/>
      <c r="D108" s="65"/>
      <c r="E108" s="66" t="e">
        <f>C108/#REF!*100</f>
        <v>#REF!</v>
      </c>
      <c r="F108" s="67" t="e">
        <f t="shared" si="9"/>
        <v>#DIV/0!</v>
      </c>
      <c r="K108" s="75"/>
      <c r="L108" s="75"/>
      <c r="M108" s="75"/>
      <c r="N108" s="75"/>
    </row>
    <row r="109" spans="1:14" hidden="1" x14ac:dyDescent="0.25">
      <c r="A109" s="62" t="s">
        <v>370</v>
      </c>
      <c r="B109" s="63" t="s">
        <v>371</v>
      </c>
      <c r="C109" s="65">
        <f>SUM(C110)</f>
        <v>0</v>
      </c>
      <c r="D109" s="65">
        <f>SUM(D110)</f>
        <v>0</v>
      </c>
      <c r="E109" s="66" t="e">
        <f>C109/#REF!*100</f>
        <v>#REF!</v>
      </c>
      <c r="F109" s="67" t="e">
        <f t="shared" si="9"/>
        <v>#DIV/0!</v>
      </c>
      <c r="K109" s="75"/>
      <c r="L109" s="75"/>
      <c r="M109" s="75"/>
      <c r="N109" s="75"/>
    </row>
    <row r="110" spans="1:14" hidden="1" x14ac:dyDescent="0.25">
      <c r="A110" s="62" t="s">
        <v>372</v>
      </c>
      <c r="B110" s="63" t="s">
        <v>78</v>
      </c>
      <c r="C110" s="65"/>
      <c r="D110" s="65"/>
      <c r="E110" s="66" t="e">
        <f>C110/#REF!*100</f>
        <v>#REF!</v>
      </c>
      <c r="F110" s="67" t="e">
        <f t="shared" si="9"/>
        <v>#DIV/0!</v>
      </c>
      <c r="K110" s="75"/>
      <c r="L110" s="75"/>
      <c r="M110" s="75"/>
      <c r="N110" s="75"/>
    </row>
    <row r="111" spans="1:14" ht="47.25" x14ac:dyDescent="0.25">
      <c r="A111" s="62" t="s">
        <v>373</v>
      </c>
      <c r="B111" s="63" t="s">
        <v>374</v>
      </c>
      <c r="C111" s="65">
        <f>C112+C116+C118+C120+C125+C128+C134+C130+C122+C114+C132</f>
        <v>9358.2000000000007</v>
      </c>
      <c r="D111" s="65">
        <f>D112+D116+D118+D120+D125+D128+D134+D130+D122+D114+D132</f>
        <v>3793.6</v>
      </c>
      <c r="E111" s="66" t="e">
        <f>C111/#REF!*100</f>
        <v>#REF!</v>
      </c>
      <c r="F111" s="67">
        <f t="shared" si="9"/>
        <v>40.537710243422879</v>
      </c>
      <c r="K111" s="75"/>
      <c r="L111" s="75"/>
      <c r="M111" s="75"/>
      <c r="N111" s="75"/>
    </row>
    <row r="112" spans="1:14" ht="47.25" x14ac:dyDescent="0.25">
      <c r="A112" s="62" t="s">
        <v>375</v>
      </c>
      <c r="B112" s="63" t="s">
        <v>376</v>
      </c>
      <c r="C112" s="65">
        <f>C113</f>
        <v>180</v>
      </c>
      <c r="D112" s="65">
        <f>D113</f>
        <v>0</v>
      </c>
      <c r="E112" s="66" t="e">
        <f>C112/#REF!*100</f>
        <v>#REF!</v>
      </c>
      <c r="F112" s="67">
        <f t="shared" si="9"/>
        <v>0</v>
      </c>
      <c r="K112" s="75"/>
      <c r="L112" s="75"/>
      <c r="M112" s="75"/>
      <c r="N112" s="75"/>
    </row>
    <row r="113" spans="1:14" ht="63" x14ac:dyDescent="0.25">
      <c r="A113" s="62" t="s">
        <v>377</v>
      </c>
      <c r="B113" s="63" t="s">
        <v>84</v>
      </c>
      <c r="C113" s="65">
        <v>180</v>
      </c>
      <c r="D113" s="65"/>
      <c r="E113" s="66" t="e">
        <f>C113/#REF!*100</f>
        <v>#REF!</v>
      </c>
      <c r="F113" s="67">
        <f t="shared" si="9"/>
        <v>0</v>
      </c>
      <c r="K113" s="75"/>
      <c r="L113" s="75"/>
      <c r="M113" s="75"/>
      <c r="N113" s="75"/>
    </row>
    <row r="114" spans="1:14" ht="31.5" x14ac:dyDescent="0.25">
      <c r="A114" s="62" t="s">
        <v>378</v>
      </c>
      <c r="B114" s="63" t="s">
        <v>379</v>
      </c>
      <c r="C114" s="65">
        <f>SUM(C115)</f>
        <v>1400.1</v>
      </c>
      <c r="D114" s="65">
        <f>SUM(D115)</f>
        <v>0</v>
      </c>
      <c r="E114" s="66" t="e">
        <f>C114/#REF!*100</f>
        <v>#REF!</v>
      </c>
      <c r="F114" s="67">
        <f t="shared" si="9"/>
        <v>0</v>
      </c>
      <c r="K114" s="75"/>
      <c r="L114" s="75"/>
      <c r="M114" s="75"/>
      <c r="N114" s="75"/>
    </row>
    <row r="115" spans="1:14" ht="31.5" x14ac:dyDescent="0.25">
      <c r="A115" s="62" t="s">
        <v>380</v>
      </c>
      <c r="B115" s="63" t="s">
        <v>86</v>
      </c>
      <c r="C115" s="65">
        <f>266.5+1133.6</f>
        <v>1400.1</v>
      </c>
      <c r="D115" s="65"/>
      <c r="E115" s="66" t="e">
        <f>C115/#REF!*100</f>
        <v>#REF!</v>
      </c>
      <c r="F115" s="67">
        <f t="shared" si="9"/>
        <v>0</v>
      </c>
      <c r="K115" s="75"/>
      <c r="L115" s="75"/>
      <c r="M115" s="75"/>
      <c r="N115" s="75"/>
    </row>
    <row r="116" spans="1:14" ht="78.75" hidden="1" x14ac:dyDescent="0.25">
      <c r="A116" s="62" t="s">
        <v>381</v>
      </c>
      <c r="B116" s="63" t="s">
        <v>382</v>
      </c>
      <c r="C116" s="65">
        <f>SUM(C117)</f>
        <v>0</v>
      </c>
      <c r="D116" s="65">
        <f>SUM(D117)</f>
        <v>0</v>
      </c>
      <c r="E116" s="66" t="e">
        <f>C116/#REF!*100</f>
        <v>#REF!</v>
      </c>
      <c r="F116" s="67" t="e">
        <f t="shared" si="9"/>
        <v>#DIV/0!</v>
      </c>
      <c r="K116" s="75"/>
      <c r="L116" s="75"/>
      <c r="M116" s="75"/>
      <c r="N116" s="75"/>
    </row>
    <row r="117" spans="1:14" ht="63" hidden="1" x14ac:dyDescent="0.25">
      <c r="A117" s="62" t="s">
        <v>383</v>
      </c>
      <c r="B117" s="63" t="s">
        <v>384</v>
      </c>
      <c r="C117" s="65"/>
      <c r="D117" s="65"/>
      <c r="E117" s="66" t="e">
        <f>C117/#REF!*100</f>
        <v>#REF!</v>
      </c>
      <c r="F117" s="67" t="e">
        <f t="shared" si="9"/>
        <v>#DIV/0!</v>
      </c>
      <c r="K117" s="75"/>
      <c r="L117" s="75"/>
      <c r="M117" s="75"/>
      <c r="N117" s="75"/>
    </row>
    <row r="118" spans="1:14" ht="47.25" x14ac:dyDescent="0.25">
      <c r="A118" s="62" t="s">
        <v>385</v>
      </c>
      <c r="B118" s="63" t="s">
        <v>386</v>
      </c>
      <c r="C118" s="65">
        <f>C119</f>
        <v>2768.4</v>
      </c>
      <c r="D118" s="65">
        <f>D119</f>
        <v>0</v>
      </c>
      <c r="E118" s="66" t="e">
        <f>C118/#REF!*100</f>
        <v>#REF!</v>
      </c>
      <c r="F118" s="67">
        <f t="shared" si="9"/>
        <v>0</v>
      </c>
      <c r="K118" s="75"/>
      <c r="L118" s="75"/>
      <c r="M118" s="75"/>
      <c r="N118" s="75"/>
    </row>
    <row r="119" spans="1:14" ht="66.75" customHeight="1" x14ac:dyDescent="0.25">
      <c r="A119" s="62" t="s">
        <v>387</v>
      </c>
      <c r="B119" s="63" t="s">
        <v>93</v>
      </c>
      <c r="C119" s="65">
        <v>2768.4</v>
      </c>
      <c r="D119" s="65"/>
      <c r="E119" s="66" t="e">
        <f>C119/#REF!*100</f>
        <v>#REF!</v>
      </c>
      <c r="F119" s="67">
        <f t="shared" si="9"/>
        <v>0</v>
      </c>
      <c r="K119" s="75"/>
      <c r="L119" s="75"/>
      <c r="M119" s="75"/>
      <c r="N119" s="75"/>
    </row>
    <row r="120" spans="1:14" ht="47.25" hidden="1" x14ac:dyDescent="0.25">
      <c r="A120" s="62" t="s">
        <v>388</v>
      </c>
      <c r="B120" s="63" t="s">
        <v>389</v>
      </c>
      <c r="C120" s="65">
        <f>C121</f>
        <v>0</v>
      </c>
      <c r="D120" s="65">
        <f>D121</f>
        <v>0</v>
      </c>
      <c r="E120" s="66" t="e">
        <f>C120/#REF!*100</f>
        <v>#REF!</v>
      </c>
      <c r="F120" s="67" t="e">
        <f t="shared" si="9"/>
        <v>#DIV/0!</v>
      </c>
      <c r="K120" s="75"/>
      <c r="L120" s="75"/>
      <c r="M120" s="75"/>
      <c r="N120" s="75"/>
    </row>
    <row r="121" spans="1:14" ht="63" hidden="1" x14ac:dyDescent="0.25">
      <c r="A121" s="62" t="s">
        <v>390</v>
      </c>
      <c r="B121" s="63" t="s">
        <v>95</v>
      </c>
      <c r="C121" s="65"/>
      <c r="D121" s="65"/>
      <c r="E121" s="66" t="e">
        <f>C121/#REF!*100</f>
        <v>#REF!</v>
      </c>
      <c r="F121" s="67" t="e">
        <f t="shared" si="9"/>
        <v>#DIV/0!</v>
      </c>
      <c r="K121" s="75"/>
      <c r="L121" s="75"/>
      <c r="M121" s="75"/>
      <c r="N121" s="75"/>
    </row>
    <row r="122" spans="1:14" ht="110.25" hidden="1" x14ac:dyDescent="0.25">
      <c r="A122" s="62" t="s">
        <v>391</v>
      </c>
      <c r="B122" s="63" t="s">
        <v>392</v>
      </c>
      <c r="C122" s="65">
        <f t="shared" ref="C122:D123" si="10">C123</f>
        <v>0</v>
      </c>
      <c r="D122" s="65">
        <f t="shared" si="10"/>
        <v>0</v>
      </c>
      <c r="E122" s="66" t="e">
        <f>C122/#REF!*100</f>
        <v>#REF!</v>
      </c>
      <c r="F122" s="67" t="e">
        <f t="shared" si="9"/>
        <v>#DIV/0!</v>
      </c>
      <c r="K122" s="75"/>
      <c r="L122" s="75"/>
      <c r="M122" s="75"/>
      <c r="N122" s="75"/>
    </row>
    <row r="123" spans="1:14" ht="110.25" hidden="1" x14ac:dyDescent="0.25">
      <c r="A123" s="62" t="s">
        <v>393</v>
      </c>
      <c r="B123" s="63" t="s">
        <v>394</v>
      </c>
      <c r="C123" s="65">
        <f t="shared" si="10"/>
        <v>0</v>
      </c>
      <c r="D123" s="65">
        <f t="shared" si="10"/>
        <v>0</v>
      </c>
      <c r="E123" s="66" t="e">
        <f>C123/#REF!*100</f>
        <v>#REF!</v>
      </c>
      <c r="F123" s="67" t="e">
        <f t="shared" si="9"/>
        <v>#DIV/0!</v>
      </c>
      <c r="K123" s="75"/>
      <c r="L123" s="75"/>
      <c r="M123" s="75"/>
      <c r="N123" s="75"/>
    </row>
    <row r="124" spans="1:14" ht="78.75" hidden="1" x14ac:dyDescent="0.25">
      <c r="A124" s="62" t="s">
        <v>395</v>
      </c>
      <c r="B124" s="63" t="s">
        <v>96</v>
      </c>
      <c r="C124" s="65"/>
      <c r="D124" s="65"/>
      <c r="E124" s="66" t="e">
        <f>C124/#REF!*100</f>
        <v>#REF!</v>
      </c>
      <c r="F124" s="67" t="e">
        <f t="shared" si="9"/>
        <v>#DIV/0!</v>
      </c>
      <c r="K124" s="75"/>
      <c r="L124" s="75"/>
      <c r="M124" s="75"/>
      <c r="N124" s="75"/>
    </row>
    <row r="125" spans="1:14" ht="78.75" hidden="1" x14ac:dyDescent="0.25">
      <c r="A125" s="62" t="s">
        <v>396</v>
      </c>
      <c r="B125" s="63" t="s">
        <v>397</v>
      </c>
      <c r="C125" s="65">
        <f>SUM(C126)</f>
        <v>0</v>
      </c>
      <c r="D125" s="65">
        <f>SUM(D126)</f>
        <v>0</v>
      </c>
      <c r="E125" s="66" t="e">
        <f>C125/#REF!*100</f>
        <v>#REF!</v>
      </c>
      <c r="F125" s="67" t="e">
        <f t="shared" si="9"/>
        <v>#DIV/0!</v>
      </c>
      <c r="K125" s="75"/>
      <c r="L125" s="75"/>
      <c r="M125" s="75"/>
      <c r="N125" s="75"/>
    </row>
    <row r="126" spans="1:14" ht="78.75" hidden="1" x14ac:dyDescent="0.25">
      <c r="A126" s="62" t="s">
        <v>398</v>
      </c>
      <c r="B126" s="63" t="s">
        <v>399</v>
      </c>
      <c r="C126" s="65">
        <f>C127</f>
        <v>0</v>
      </c>
      <c r="D126" s="65">
        <f>D127</f>
        <v>0</v>
      </c>
      <c r="E126" s="66" t="e">
        <f>C126/#REF!*100</f>
        <v>#REF!</v>
      </c>
      <c r="F126" s="67" t="e">
        <f t="shared" si="9"/>
        <v>#DIV/0!</v>
      </c>
      <c r="K126" s="75"/>
      <c r="L126" s="75"/>
      <c r="M126" s="75"/>
      <c r="N126" s="75"/>
    </row>
    <row r="127" spans="1:14" ht="47.25" hidden="1" x14ac:dyDescent="0.25">
      <c r="A127" s="62" t="s">
        <v>400</v>
      </c>
      <c r="B127" s="63" t="s">
        <v>97</v>
      </c>
      <c r="C127" s="65"/>
      <c r="D127" s="65"/>
      <c r="E127" s="66" t="e">
        <f>C127/#REF!*100</f>
        <v>#REF!</v>
      </c>
      <c r="F127" s="67" t="e">
        <f t="shared" si="9"/>
        <v>#DIV/0!</v>
      </c>
      <c r="K127" s="75"/>
      <c r="L127" s="75"/>
      <c r="M127" s="75"/>
      <c r="N127" s="75"/>
    </row>
    <row r="128" spans="1:14" ht="31.5" hidden="1" x14ac:dyDescent="0.25">
      <c r="A128" s="62" t="s">
        <v>401</v>
      </c>
      <c r="B128" s="63" t="s">
        <v>402</v>
      </c>
      <c r="C128" s="65">
        <f t="shared" ref="C128:D130" si="11">C129</f>
        <v>0</v>
      </c>
      <c r="D128" s="65">
        <f t="shared" si="11"/>
        <v>0</v>
      </c>
      <c r="E128" s="66" t="e">
        <f>C128/#REF!*100</f>
        <v>#REF!</v>
      </c>
      <c r="F128" s="67" t="e">
        <f t="shared" si="9"/>
        <v>#DIV/0!</v>
      </c>
      <c r="K128" s="75"/>
      <c r="L128" s="75"/>
      <c r="M128" s="75"/>
      <c r="N128" s="75"/>
    </row>
    <row r="129" spans="1:14" ht="47.25" hidden="1" x14ac:dyDescent="0.25">
      <c r="A129" s="62" t="s">
        <v>403</v>
      </c>
      <c r="B129" s="63" t="s">
        <v>404</v>
      </c>
      <c r="C129" s="65"/>
      <c r="D129" s="65"/>
      <c r="E129" s="66" t="e">
        <f>C129/#REF!*100</f>
        <v>#REF!</v>
      </c>
      <c r="F129" s="67" t="e">
        <f t="shared" si="9"/>
        <v>#DIV/0!</v>
      </c>
      <c r="K129" s="75"/>
      <c r="L129" s="75"/>
      <c r="M129" s="75"/>
      <c r="N129" s="75"/>
    </row>
    <row r="130" spans="1:14" ht="47.25" hidden="1" x14ac:dyDescent="0.25">
      <c r="A130" s="62" t="s">
        <v>405</v>
      </c>
      <c r="B130" s="63" t="s">
        <v>406</v>
      </c>
      <c r="C130" s="65">
        <f t="shared" si="11"/>
        <v>0</v>
      </c>
      <c r="D130" s="65">
        <f t="shared" si="11"/>
        <v>0</v>
      </c>
      <c r="E130" s="66" t="e">
        <f>C130/#REF!*100</f>
        <v>#REF!</v>
      </c>
      <c r="F130" s="67" t="e">
        <f t="shared" si="9"/>
        <v>#DIV/0!</v>
      </c>
      <c r="K130" s="75"/>
      <c r="L130" s="75"/>
      <c r="M130" s="75"/>
      <c r="N130" s="75"/>
    </row>
    <row r="131" spans="1:14" ht="63" hidden="1" x14ac:dyDescent="0.25">
      <c r="A131" s="62" t="s">
        <v>407</v>
      </c>
      <c r="B131" s="63" t="s">
        <v>408</v>
      </c>
      <c r="C131" s="65">
        <v>0</v>
      </c>
      <c r="D131" s="65"/>
      <c r="E131" s="66" t="e">
        <f>C131/#REF!*100</f>
        <v>#REF!</v>
      </c>
      <c r="F131" s="67" t="e">
        <f t="shared" si="9"/>
        <v>#DIV/0!</v>
      </c>
      <c r="K131" s="75"/>
      <c r="L131" s="75"/>
      <c r="M131" s="75"/>
      <c r="N131" s="75"/>
    </row>
    <row r="132" spans="1:14" ht="31.5" hidden="1" x14ac:dyDescent="0.25">
      <c r="A132" s="62" t="s">
        <v>409</v>
      </c>
      <c r="B132" s="63" t="s">
        <v>410</v>
      </c>
      <c r="C132" s="65">
        <f>C133</f>
        <v>0</v>
      </c>
      <c r="D132" s="65">
        <f>D133</f>
        <v>0</v>
      </c>
      <c r="E132" s="66"/>
      <c r="F132" s="67"/>
      <c r="K132" s="75"/>
      <c r="L132" s="75"/>
      <c r="M132" s="75"/>
      <c r="N132" s="75"/>
    </row>
    <row r="133" spans="1:14" ht="47.25" hidden="1" x14ac:dyDescent="0.25">
      <c r="A133" s="62" t="s">
        <v>411</v>
      </c>
      <c r="B133" s="63" t="s">
        <v>412</v>
      </c>
      <c r="C133" s="65">
        <v>0</v>
      </c>
      <c r="D133" s="65">
        <v>0</v>
      </c>
      <c r="E133" s="66"/>
      <c r="F133" s="67"/>
      <c r="K133" s="75"/>
      <c r="L133" s="75"/>
      <c r="M133" s="75"/>
      <c r="N133" s="75"/>
    </row>
    <row r="134" spans="1:14" x14ac:dyDescent="0.25">
      <c r="A134" s="62" t="s">
        <v>413</v>
      </c>
      <c r="B134" s="63" t="s">
        <v>414</v>
      </c>
      <c r="C134" s="65">
        <f>C135</f>
        <v>5009.7</v>
      </c>
      <c r="D134" s="65">
        <f>D135</f>
        <v>3793.6</v>
      </c>
      <c r="E134" s="66" t="e">
        <f>C134/#REF!*100</f>
        <v>#REF!</v>
      </c>
      <c r="F134" s="67">
        <f t="shared" si="9"/>
        <v>75.725093318961214</v>
      </c>
      <c r="K134" s="75"/>
      <c r="L134" s="75"/>
      <c r="M134" s="75"/>
      <c r="N134" s="75"/>
    </row>
    <row r="135" spans="1:14" x14ac:dyDescent="0.25">
      <c r="A135" s="62" t="s">
        <v>415</v>
      </c>
      <c r="B135" s="63" t="s">
        <v>106</v>
      </c>
      <c r="C135" s="65">
        <f>SUM(C136:C142)</f>
        <v>5009.7</v>
      </c>
      <c r="D135" s="65">
        <f>SUM(D136:D142)</f>
        <v>3793.6</v>
      </c>
      <c r="E135" s="66" t="e">
        <f>C135/#REF!*100</f>
        <v>#REF!</v>
      </c>
      <c r="F135" s="67">
        <f t="shared" si="9"/>
        <v>75.725093318961214</v>
      </c>
      <c r="K135" s="75"/>
      <c r="L135" s="75"/>
      <c r="M135" s="75"/>
      <c r="N135" s="75"/>
    </row>
    <row r="136" spans="1:14" ht="78.75" x14ac:dyDescent="0.25">
      <c r="A136" s="76"/>
      <c r="B136" s="77" t="s">
        <v>416</v>
      </c>
      <c r="C136" s="65">
        <v>20</v>
      </c>
      <c r="D136" s="65"/>
      <c r="E136" s="66" t="e">
        <f>C136/#REF!*100</f>
        <v>#REF!</v>
      </c>
      <c r="F136" s="67">
        <f t="shared" si="9"/>
        <v>0</v>
      </c>
      <c r="K136" s="75"/>
      <c r="L136" s="75"/>
      <c r="M136" s="75"/>
      <c r="N136" s="75"/>
    </row>
    <row r="137" spans="1:14" ht="63" hidden="1" x14ac:dyDescent="0.25">
      <c r="A137" s="76"/>
      <c r="B137" s="77" t="s">
        <v>417</v>
      </c>
      <c r="C137" s="65"/>
      <c r="D137" s="65"/>
      <c r="E137" s="66" t="e">
        <f>C137/#REF!*100</f>
        <v>#REF!</v>
      </c>
      <c r="F137" s="67" t="e">
        <f t="shared" si="9"/>
        <v>#DIV/0!</v>
      </c>
      <c r="K137" s="75"/>
      <c r="L137" s="75"/>
      <c r="M137" s="75"/>
      <c r="N137" s="75"/>
    </row>
    <row r="138" spans="1:14" ht="78.75" hidden="1" x14ac:dyDescent="0.25">
      <c r="A138" s="76"/>
      <c r="B138" s="77" t="s">
        <v>418</v>
      </c>
      <c r="C138" s="65"/>
      <c r="D138" s="65"/>
      <c r="E138" s="66" t="e">
        <f>C138/#REF!*100</f>
        <v>#REF!</v>
      </c>
      <c r="F138" s="67" t="e">
        <f t="shared" si="9"/>
        <v>#DIV/0!</v>
      </c>
      <c r="K138" s="75"/>
      <c r="L138" s="75"/>
      <c r="M138" s="75"/>
      <c r="N138" s="75"/>
    </row>
    <row r="139" spans="1:14" ht="94.5" hidden="1" x14ac:dyDescent="0.25">
      <c r="A139" s="76"/>
      <c r="B139" s="77" t="s">
        <v>419</v>
      </c>
      <c r="C139" s="65"/>
      <c r="D139" s="65"/>
      <c r="E139" s="66" t="e">
        <f>C139/#REF!*100</f>
        <v>#REF!</v>
      </c>
      <c r="F139" s="67" t="e">
        <f t="shared" si="9"/>
        <v>#DIV/0!</v>
      </c>
      <c r="K139" s="75"/>
      <c r="L139" s="75"/>
      <c r="M139" s="75"/>
      <c r="N139" s="75"/>
    </row>
    <row r="140" spans="1:14" ht="63" x14ac:dyDescent="0.25">
      <c r="A140" s="76"/>
      <c r="B140" s="78" t="s">
        <v>569</v>
      </c>
      <c r="C140" s="65">
        <v>2501.4</v>
      </c>
      <c r="D140" s="65">
        <v>2369</v>
      </c>
      <c r="E140" s="66" t="e">
        <f>C140/#REF!*100</f>
        <v>#REF!</v>
      </c>
      <c r="F140" s="67">
        <f t="shared" si="9"/>
        <v>94.706964100103946</v>
      </c>
      <c r="K140" s="75"/>
      <c r="L140" s="75"/>
      <c r="M140" s="75"/>
      <c r="N140" s="75"/>
    </row>
    <row r="141" spans="1:14" ht="78.75" x14ac:dyDescent="0.25">
      <c r="A141" s="76"/>
      <c r="B141" s="78" t="s">
        <v>570</v>
      </c>
      <c r="C141" s="65">
        <v>1688.3</v>
      </c>
      <c r="D141" s="65">
        <v>1419.5</v>
      </c>
      <c r="E141" s="66" t="e">
        <f>C141/#REF!*100</f>
        <v>#REF!</v>
      </c>
      <c r="F141" s="67">
        <f t="shared" si="9"/>
        <v>84.078659006100807</v>
      </c>
      <c r="K141" s="75"/>
      <c r="L141" s="75"/>
      <c r="M141" s="75"/>
      <c r="N141" s="75"/>
    </row>
    <row r="142" spans="1:14" ht="110.25" x14ac:dyDescent="0.25">
      <c r="A142" s="76"/>
      <c r="B142" s="78" t="s">
        <v>571</v>
      </c>
      <c r="C142" s="65">
        <v>800</v>
      </c>
      <c r="D142" s="65">
        <v>5.0999999999999996</v>
      </c>
      <c r="E142" s="66" t="e">
        <f>C142/#REF!*100</f>
        <v>#REF!</v>
      </c>
      <c r="F142" s="67">
        <f t="shared" si="9"/>
        <v>0.63749999999999996</v>
      </c>
      <c r="K142" s="75"/>
      <c r="L142" s="75"/>
      <c r="M142" s="75"/>
      <c r="N142" s="75"/>
    </row>
    <row r="143" spans="1:14" ht="31.5" x14ac:dyDescent="0.25">
      <c r="A143" s="62" t="s">
        <v>420</v>
      </c>
      <c r="B143" s="63" t="s">
        <v>421</v>
      </c>
      <c r="C143" s="65">
        <f>C144+C146+C148+C152+C154+C156+C158+C160+C175+C177+C179+C181+C183+C185+C187+C150+C189</f>
        <v>163162.60000000003</v>
      </c>
      <c r="D143" s="65">
        <f>D144+D146+D148+D152+D154+D156+D158+D160+D175+D177+D179+D181+D183+D185+D187+D150</f>
        <v>7611</v>
      </c>
      <c r="E143" s="66" t="e">
        <f>C143/#REF!*100</f>
        <v>#REF!</v>
      </c>
      <c r="F143" s="67">
        <f t="shared" si="9"/>
        <v>4.6646719284934166</v>
      </c>
      <c r="K143" s="74">
        <f>C143-171720.7</f>
        <v>-8558.0999999999767</v>
      </c>
      <c r="L143" s="74">
        <f>D143-171720.7</f>
        <v>-164109.70000000001</v>
      </c>
      <c r="M143" s="75"/>
      <c r="N143" s="75"/>
    </row>
    <row r="144" spans="1:14" ht="31.5" hidden="1" x14ac:dyDescent="0.25">
      <c r="A144" s="62" t="s">
        <v>422</v>
      </c>
      <c r="B144" s="63" t="s">
        <v>423</v>
      </c>
      <c r="C144" s="65">
        <f>C145</f>
        <v>0</v>
      </c>
      <c r="D144" s="65">
        <f>D145</f>
        <v>0</v>
      </c>
      <c r="E144" s="66" t="e">
        <f>C144/#REF!*100</f>
        <v>#REF!</v>
      </c>
      <c r="F144" s="67" t="e">
        <f t="shared" si="9"/>
        <v>#DIV/0!</v>
      </c>
      <c r="K144" s="75"/>
      <c r="L144" s="75"/>
      <c r="M144" s="75"/>
      <c r="N144" s="75"/>
    </row>
    <row r="145" spans="1:14" ht="47.25" hidden="1" x14ac:dyDescent="0.25">
      <c r="A145" s="62" t="s">
        <v>424</v>
      </c>
      <c r="B145" s="63" t="s">
        <v>425</v>
      </c>
      <c r="C145" s="65"/>
      <c r="D145" s="65"/>
      <c r="E145" s="66" t="e">
        <f>C145/#REF!*100</f>
        <v>#REF!</v>
      </c>
      <c r="F145" s="67" t="e">
        <f t="shared" si="9"/>
        <v>#DIV/0!</v>
      </c>
      <c r="K145" s="75"/>
      <c r="L145" s="75"/>
      <c r="M145" s="75"/>
      <c r="N145" s="75"/>
    </row>
    <row r="146" spans="1:14" ht="31.5" hidden="1" x14ac:dyDescent="0.25">
      <c r="A146" s="62" t="s">
        <v>426</v>
      </c>
      <c r="B146" s="63" t="s">
        <v>427</v>
      </c>
      <c r="C146" s="65">
        <f>C147</f>
        <v>0</v>
      </c>
      <c r="D146" s="65">
        <f>D147</f>
        <v>0</v>
      </c>
      <c r="E146" s="66" t="e">
        <f>C146/#REF!*100</f>
        <v>#REF!</v>
      </c>
      <c r="F146" s="67" t="e">
        <f t="shared" si="9"/>
        <v>#DIV/0!</v>
      </c>
      <c r="K146" s="75"/>
      <c r="L146" s="75"/>
      <c r="M146" s="75"/>
      <c r="N146" s="75"/>
    </row>
    <row r="147" spans="1:14" ht="47.25" hidden="1" x14ac:dyDescent="0.25">
      <c r="A147" s="62" t="s">
        <v>428</v>
      </c>
      <c r="B147" s="63" t="s">
        <v>108</v>
      </c>
      <c r="C147" s="65"/>
      <c r="D147" s="65"/>
      <c r="E147" s="66" t="e">
        <f>C147/#REF!*100</f>
        <v>#REF!</v>
      </c>
      <c r="F147" s="67" t="e">
        <f t="shared" si="9"/>
        <v>#DIV/0!</v>
      </c>
      <c r="K147" s="75"/>
      <c r="L147" s="75"/>
      <c r="M147" s="75"/>
      <c r="N147" s="75"/>
    </row>
    <row r="148" spans="1:14" ht="47.25" hidden="1" x14ac:dyDescent="0.25">
      <c r="A148" s="62" t="s">
        <v>429</v>
      </c>
      <c r="B148" s="63" t="s">
        <v>430</v>
      </c>
      <c r="C148" s="65">
        <f>C149</f>
        <v>0</v>
      </c>
      <c r="D148" s="65">
        <f>D149</f>
        <v>0</v>
      </c>
      <c r="E148" s="66" t="e">
        <f>C148/#REF!*100</f>
        <v>#REF!</v>
      </c>
      <c r="F148" s="67" t="e">
        <f t="shared" si="9"/>
        <v>#DIV/0!</v>
      </c>
      <c r="K148" s="75"/>
      <c r="L148" s="75"/>
      <c r="M148" s="75"/>
      <c r="N148" s="75"/>
    </row>
    <row r="149" spans="1:14" ht="63" hidden="1" x14ac:dyDescent="0.25">
      <c r="A149" s="62" t="s">
        <v>431</v>
      </c>
      <c r="B149" s="63" t="s">
        <v>432</v>
      </c>
      <c r="C149" s="65"/>
      <c r="D149" s="65"/>
      <c r="E149" s="66" t="e">
        <f>C149/#REF!*100</f>
        <v>#REF!</v>
      </c>
      <c r="F149" s="67" t="e">
        <f t="shared" si="9"/>
        <v>#DIV/0!</v>
      </c>
      <c r="K149" s="75"/>
      <c r="L149" s="75"/>
      <c r="M149" s="75"/>
      <c r="N149" s="75"/>
    </row>
    <row r="150" spans="1:14" ht="63" hidden="1" x14ac:dyDescent="0.25">
      <c r="A150" s="62" t="s">
        <v>433</v>
      </c>
      <c r="B150" s="63" t="s">
        <v>434</v>
      </c>
      <c r="C150" s="65">
        <f>SUM(C151)</f>
        <v>0</v>
      </c>
      <c r="D150" s="65">
        <f>SUM(D151)</f>
        <v>0</v>
      </c>
      <c r="E150" s="66" t="e">
        <f>C150/#REF!*100</f>
        <v>#REF!</v>
      </c>
      <c r="F150" s="67" t="e">
        <f t="shared" si="9"/>
        <v>#DIV/0!</v>
      </c>
      <c r="K150" s="75"/>
      <c r="L150" s="75"/>
      <c r="M150" s="75"/>
      <c r="N150" s="75"/>
    </row>
    <row r="151" spans="1:14" ht="63" hidden="1" x14ac:dyDescent="0.25">
      <c r="A151" s="62" t="s">
        <v>435</v>
      </c>
      <c r="B151" s="63" t="s">
        <v>436</v>
      </c>
      <c r="C151" s="65">
        <v>0</v>
      </c>
      <c r="D151" s="65"/>
      <c r="E151" s="66" t="e">
        <f>C151/#REF!*100</f>
        <v>#REF!</v>
      </c>
      <c r="F151" s="67" t="e">
        <f t="shared" si="9"/>
        <v>#DIV/0!</v>
      </c>
      <c r="K151" s="75"/>
      <c r="L151" s="75"/>
      <c r="M151" s="75"/>
      <c r="N151" s="75"/>
    </row>
    <row r="152" spans="1:14" ht="63" hidden="1" x14ac:dyDescent="0.25">
      <c r="A152" s="62" t="s">
        <v>437</v>
      </c>
      <c r="B152" s="63" t="s">
        <v>438</v>
      </c>
      <c r="C152" s="65">
        <f>C153</f>
        <v>0</v>
      </c>
      <c r="D152" s="65">
        <f>D153</f>
        <v>0</v>
      </c>
      <c r="E152" s="66" t="e">
        <f>C152/#REF!*100</f>
        <v>#REF!</v>
      </c>
      <c r="F152" s="67" t="e">
        <f t="shared" ref="F152:F203" si="12">D152/C152*100</f>
        <v>#DIV/0!</v>
      </c>
      <c r="K152" s="75"/>
      <c r="L152" s="75"/>
      <c r="M152" s="75"/>
      <c r="N152" s="75"/>
    </row>
    <row r="153" spans="1:14" ht="63" hidden="1" x14ac:dyDescent="0.25">
      <c r="A153" s="62" t="s">
        <v>439</v>
      </c>
      <c r="B153" s="63" t="s">
        <v>440</v>
      </c>
      <c r="C153" s="65"/>
      <c r="D153" s="65"/>
      <c r="E153" s="66" t="e">
        <f>C153/#REF!*100</f>
        <v>#REF!</v>
      </c>
      <c r="F153" s="67" t="e">
        <f t="shared" si="12"/>
        <v>#DIV/0!</v>
      </c>
      <c r="K153" s="75"/>
      <c r="L153" s="75"/>
      <c r="M153" s="75"/>
      <c r="N153" s="75"/>
    </row>
    <row r="154" spans="1:14" ht="47.25" x14ac:dyDescent="0.25">
      <c r="A154" s="62" t="s">
        <v>441</v>
      </c>
      <c r="B154" s="63" t="s">
        <v>442</v>
      </c>
      <c r="C154" s="65">
        <f>C155</f>
        <v>497</v>
      </c>
      <c r="D154" s="65">
        <f>D155</f>
        <v>562.29999999999995</v>
      </c>
      <c r="E154" s="66" t="e">
        <f>C154/#REF!*100</f>
        <v>#REF!</v>
      </c>
      <c r="F154" s="67">
        <f t="shared" si="12"/>
        <v>113.13883299798792</v>
      </c>
      <c r="K154" s="75"/>
      <c r="L154" s="75"/>
      <c r="M154" s="75"/>
      <c r="N154" s="75"/>
    </row>
    <row r="155" spans="1:14" ht="47.25" x14ac:dyDescent="0.25">
      <c r="A155" s="62" t="s">
        <v>443</v>
      </c>
      <c r="B155" s="63" t="s">
        <v>112</v>
      </c>
      <c r="C155" s="65">
        <v>497</v>
      </c>
      <c r="D155" s="65">
        <v>562.29999999999995</v>
      </c>
      <c r="E155" s="66" t="e">
        <f>C155/#REF!*100</f>
        <v>#REF!</v>
      </c>
      <c r="F155" s="67">
        <f t="shared" si="12"/>
        <v>113.13883299798792</v>
      </c>
      <c r="K155" s="75"/>
      <c r="L155" s="75"/>
      <c r="M155" s="75"/>
      <c r="N155" s="75"/>
    </row>
    <row r="156" spans="1:14" ht="47.25" hidden="1" x14ac:dyDescent="0.25">
      <c r="A156" s="62" t="s">
        <v>444</v>
      </c>
      <c r="B156" s="63" t="s">
        <v>445</v>
      </c>
      <c r="C156" s="65">
        <f>C157</f>
        <v>0</v>
      </c>
      <c r="D156" s="65">
        <f>D157</f>
        <v>0</v>
      </c>
      <c r="E156" s="66" t="e">
        <f>C156/#REF!*100</f>
        <v>#REF!</v>
      </c>
      <c r="F156" s="67" t="e">
        <f t="shared" si="12"/>
        <v>#DIV/0!</v>
      </c>
    </row>
    <row r="157" spans="1:14" ht="47.25" hidden="1" x14ac:dyDescent="0.25">
      <c r="A157" s="62" t="s">
        <v>446</v>
      </c>
      <c r="B157" s="63" t="s">
        <v>114</v>
      </c>
      <c r="C157" s="65"/>
      <c r="D157" s="65"/>
      <c r="E157" s="66" t="e">
        <f>C157/#REF!*100</f>
        <v>#REF!</v>
      </c>
      <c r="F157" s="67" t="e">
        <f t="shared" si="12"/>
        <v>#DIV/0!</v>
      </c>
    </row>
    <row r="158" spans="1:14" ht="47.25" hidden="1" x14ac:dyDescent="0.25">
      <c r="A158" s="62" t="s">
        <v>447</v>
      </c>
      <c r="B158" s="63" t="s">
        <v>448</v>
      </c>
      <c r="C158" s="65">
        <f>C159</f>
        <v>0</v>
      </c>
      <c r="D158" s="65">
        <f>D159</f>
        <v>0</v>
      </c>
      <c r="E158" s="66" t="e">
        <f>C158/#REF!*100</f>
        <v>#REF!</v>
      </c>
      <c r="F158" s="67" t="e">
        <f t="shared" si="12"/>
        <v>#DIV/0!</v>
      </c>
    </row>
    <row r="159" spans="1:14" ht="47.25" hidden="1" x14ac:dyDescent="0.25">
      <c r="A159" s="62" t="s">
        <v>449</v>
      </c>
      <c r="B159" s="63" t="s">
        <v>116</v>
      </c>
      <c r="C159" s="65"/>
      <c r="D159" s="65"/>
      <c r="E159" s="66" t="e">
        <f>C159/#REF!*100</f>
        <v>#REF!</v>
      </c>
      <c r="F159" s="67" t="e">
        <f t="shared" si="12"/>
        <v>#DIV/0!</v>
      </c>
    </row>
    <row r="160" spans="1:14" ht="47.25" x14ac:dyDescent="0.25">
      <c r="A160" s="62" t="s">
        <v>450</v>
      </c>
      <c r="B160" s="63" t="s">
        <v>451</v>
      </c>
      <c r="C160" s="65">
        <f>C161</f>
        <v>158067.60000000003</v>
      </c>
      <c r="D160" s="65">
        <f>D161</f>
        <v>2452.6999999999998</v>
      </c>
      <c r="E160" s="66" t="e">
        <f>C160/#REF!*100</f>
        <v>#REF!</v>
      </c>
      <c r="F160" s="67">
        <f t="shared" si="12"/>
        <v>1.5516778897130084</v>
      </c>
    </row>
    <row r="161" spans="1:11" ht="47.25" x14ac:dyDescent="0.25">
      <c r="A161" s="62" t="s">
        <v>452</v>
      </c>
      <c r="B161" s="63" t="s">
        <v>118</v>
      </c>
      <c r="C161" s="65">
        <f>SUM(C162:C174)</f>
        <v>158067.60000000003</v>
      </c>
      <c r="D161" s="65">
        <f>SUM(D163:D172)</f>
        <v>2452.6999999999998</v>
      </c>
      <c r="E161" s="66" t="e">
        <f>C161/#REF!*100</f>
        <v>#REF!</v>
      </c>
      <c r="F161" s="67">
        <f t="shared" si="12"/>
        <v>1.5516778897130084</v>
      </c>
      <c r="K161" s="68"/>
    </row>
    <row r="162" spans="1:11" s="79" customFormat="1" ht="105" x14ac:dyDescent="0.25">
      <c r="A162" s="76"/>
      <c r="B162" s="113" t="s">
        <v>559</v>
      </c>
      <c r="C162" s="108">
        <v>5867.5</v>
      </c>
      <c r="D162" s="65">
        <v>4630</v>
      </c>
      <c r="E162" s="66" t="e">
        <f>C162/#REF!*100</f>
        <v>#REF!</v>
      </c>
      <c r="F162" s="67">
        <f>D162/C162*100</f>
        <v>78.909245845760552</v>
      </c>
    </row>
    <row r="163" spans="1:11" s="79" customFormat="1" ht="105" x14ac:dyDescent="0.25">
      <c r="A163" s="76"/>
      <c r="B163" s="114" t="s">
        <v>560</v>
      </c>
      <c r="C163" s="109">
        <v>604</v>
      </c>
      <c r="D163" s="65">
        <v>634.6</v>
      </c>
      <c r="E163" s="66" t="e">
        <f>C163/#REF!*100</f>
        <v>#REF!</v>
      </c>
      <c r="F163" s="67">
        <f t="shared" si="12"/>
        <v>105.06622516556293</v>
      </c>
    </row>
    <row r="164" spans="1:11" s="79" customFormat="1" ht="90" x14ac:dyDescent="0.25">
      <c r="A164" s="76"/>
      <c r="B164" s="115" t="s">
        <v>507</v>
      </c>
      <c r="C164" s="109">
        <v>0.4</v>
      </c>
      <c r="D164" s="65">
        <v>753</v>
      </c>
      <c r="E164" s="66" t="e">
        <f>C164/#REF!*100</f>
        <v>#REF!</v>
      </c>
      <c r="F164" s="67">
        <f t="shared" si="12"/>
        <v>188250</v>
      </c>
      <c r="K164" s="80"/>
    </row>
    <row r="165" spans="1:11" s="79" customFormat="1" ht="75" x14ac:dyDescent="0.25">
      <c r="A165" s="76"/>
      <c r="B165" s="114" t="s">
        <v>561</v>
      </c>
      <c r="C165" s="109">
        <v>1498</v>
      </c>
      <c r="D165" s="65">
        <v>7.6</v>
      </c>
      <c r="E165" s="66"/>
      <c r="F165" s="67"/>
    </row>
    <row r="166" spans="1:11" s="79" customFormat="1" ht="180" x14ac:dyDescent="0.25">
      <c r="A166" s="76"/>
      <c r="B166" s="115" t="s">
        <v>562</v>
      </c>
      <c r="C166" s="109">
        <v>147610.1</v>
      </c>
      <c r="D166" s="65">
        <v>53</v>
      </c>
      <c r="E166" s="66" t="e">
        <f>C166/#REF!*100</f>
        <v>#REF!</v>
      </c>
      <c r="F166" s="67">
        <f t="shared" si="12"/>
        <v>3.5905402137116633E-2</v>
      </c>
    </row>
    <row r="167" spans="1:11" s="79" customFormat="1" ht="60" x14ac:dyDescent="0.25">
      <c r="A167" s="76"/>
      <c r="B167" s="114" t="s">
        <v>563</v>
      </c>
      <c r="C167" s="109">
        <v>657.5</v>
      </c>
      <c r="D167" s="65">
        <v>21.2</v>
      </c>
      <c r="E167" s="66" t="e">
        <f>C167/#REF!*100</f>
        <v>#REF!</v>
      </c>
      <c r="F167" s="67">
        <f t="shared" si="12"/>
        <v>3.2243346007604563</v>
      </c>
    </row>
    <row r="168" spans="1:11" s="79" customFormat="1" ht="75" x14ac:dyDescent="0.25">
      <c r="A168" s="76"/>
      <c r="B168" s="115" t="s">
        <v>506</v>
      </c>
      <c r="C168" s="109">
        <v>798</v>
      </c>
      <c r="D168" s="65">
        <v>53.1</v>
      </c>
      <c r="E168" s="66" t="e">
        <f>C168/#REF!*100</f>
        <v>#REF!</v>
      </c>
      <c r="F168" s="67">
        <f t="shared" si="12"/>
        <v>6.6541353383458652</v>
      </c>
    </row>
    <row r="169" spans="1:11" s="79" customFormat="1" ht="75" x14ac:dyDescent="0.25">
      <c r="A169" s="76"/>
      <c r="B169" s="115" t="s">
        <v>508</v>
      </c>
      <c r="C169" s="109">
        <v>51.7</v>
      </c>
      <c r="D169" s="65">
        <v>500.6</v>
      </c>
      <c r="E169" s="66"/>
      <c r="F169" s="67">
        <f t="shared" si="12"/>
        <v>968.27852998065771</v>
      </c>
    </row>
    <row r="170" spans="1:11" s="79" customFormat="1" ht="90" x14ac:dyDescent="0.25">
      <c r="A170" s="76"/>
      <c r="B170" s="115" t="s">
        <v>564</v>
      </c>
      <c r="C170" s="109">
        <v>185.9</v>
      </c>
      <c r="D170" s="65">
        <v>215.2</v>
      </c>
      <c r="E170" s="66"/>
      <c r="F170" s="67">
        <f t="shared" si="12"/>
        <v>115.76116191500805</v>
      </c>
    </row>
    <row r="171" spans="1:11" s="79" customFormat="1" ht="60" x14ac:dyDescent="0.25">
      <c r="A171" s="76"/>
      <c r="B171" s="115" t="s">
        <v>565</v>
      </c>
      <c r="C171" s="109">
        <v>287.2</v>
      </c>
      <c r="D171" s="65">
        <v>0.6</v>
      </c>
      <c r="E171" s="66" t="e">
        <f>C171/#REF!*100</f>
        <v>#REF!</v>
      </c>
      <c r="F171" s="67">
        <f t="shared" si="12"/>
        <v>0.20891364902506965</v>
      </c>
    </row>
    <row r="172" spans="1:11" s="79" customFormat="1" ht="150" x14ac:dyDescent="0.25">
      <c r="A172" s="76"/>
      <c r="B172" s="115" t="s">
        <v>566</v>
      </c>
      <c r="C172" s="109">
        <v>431</v>
      </c>
      <c r="D172" s="65">
        <v>213.8</v>
      </c>
      <c r="E172" s="66" t="e">
        <f>C172/#REF!*100</f>
        <v>#REF!</v>
      </c>
      <c r="F172" s="67">
        <f t="shared" si="12"/>
        <v>49.60556844547564</v>
      </c>
    </row>
    <row r="173" spans="1:11" s="79" customFormat="1" ht="60" x14ac:dyDescent="0.25">
      <c r="A173" s="76"/>
      <c r="B173" s="115" t="s">
        <v>567</v>
      </c>
      <c r="C173" s="109">
        <v>0.1</v>
      </c>
      <c r="D173" s="65"/>
      <c r="E173" s="66"/>
      <c r="F173" s="67"/>
    </row>
    <row r="174" spans="1:11" s="79" customFormat="1" ht="90" x14ac:dyDescent="0.25">
      <c r="A174" s="76"/>
      <c r="B174" s="115" t="s">
        <v>568</v>
      </c>
      <c r="C174" s="109">
        <v>76.2</v>
      </c>
      <c r="D174" s="65"/>
      <c r="E174" s="66"/>
      <c r="F174" s="67"/>
    </row>
    <row r="175" spans="1:11" hidden="1" x14ac:dyDescent="0.25">
      <c r="A175" s="62" t="s">
        <v>454</v>
      </c>
      <c r="B175" s="110"/>
      <c r="C175" s="109"/>
      <c r="D175" s="65">
        <f>D176</f>
        <v>0</v>
      </c>
      <c r="E175" s="66" t="e">
        <f>C175/#REF!*100</f>
        <v>#REF!</v>
      </c>
      <c r="F175" s="67" t="e">
        <f t="shared" si="12"/>
        <v>#DIV/0!</v>
      </c>
    </row>
    <row r="176" spans="1:11" hidden="1" x14ac:dyDescent="0.25">
      <c r="A176" s="62" t="s">
        <v>455</v>
      </c>
      <c r="B176" s="111"/>
      <c r="C176" s="112"/>
      <c r="D176" s="65">
        <v>0</v>
      </c>
      <c r="E176" s="66" t="e">
        <f>C176/#REF!*100</f>
        <v>#REF!</v>
      </c>
      <c r="F176" s="67" t="e">
        <f t="shared" si="12"/>
        <v>#DIV/0!</v>
      </c>
    </row>
    <row r="177" spans="1:6" ht="63" hidden="1" x14ac:dyDescent="0.25">
      <c r="A177" s="62" t="s">
        <v>456</v>
      </c>
      <c r="B177" s="63" t="s">
        <v>457</v>
      </c>
      <c r="C177" s="65">
        <f>C178</f>
        <v>0</v>
      </c>
      <c r="D177" s="65">
        <f>D178</f>
        <v>0</v>
      </c>
      <c r="E177" s="66" t="e">
        <f>C177/#REF!*100</f>
        <v>#REF!</v>
      </c>
      <c r="F177" s="67" t="e">
        <f t="shared" si="12"/>
        <v>#DIV/0!</v>
      </c>
    </row>
    <row r="178" spans="1:6" ht="63" hidden="1" x14ac:dyDescent="0.25">
      <c r="A178" s="62" t="s">
        <v>458</v>
      </c>
      <c r="B178" s="63" t="s">
        <v>459</v>
      </c>
      <c r="C178" s="65">
        <v>0</v>
      </c>
      <c r="D178" s="65">
        <v>0</v>
      </c>
      <c r="E178" s="66" t="e">
        <f>C178/#REF!*100</f>
        <v>#REF!</v>
      </c>
      <c r="F178" s="67" t="e">
        <f t="shared" si="12"/>
        <v>#DIV/0!</v>
      </c>
    </row>
    <row r="179" spans="1:6" ht="94.5" x14ac:dyDescent="0.25">
      <c r="A179" s="62" t="s">
        <v>460</v>
      </c>
      <c r="B179" s="63" t="s">
        <v>461</v>
      </c>
      <c r="C179" s="65">
        <f>C180</f>
        <v>2770.4</v>
      </c>
      <c r="D179" s="65">
        <f>D180</f>
        <v>2005.4</v>
      </c>
      <c r="E179" s="66" t="e">
        <f>C179/#REF!*100</f>
        <v>#REF!</v>
      </c>
      <c r="F179" s="67">
        <f t="shared" si="12"/>
        <v>72.38665896621427</v>
      </c>
    </row>
    <row r="180" spans="1:6" ht="99.75" customHeight="1" x14ac:dyDescent="0.25">
      <c r="A180" s="62" t="s">
        <v>462</v>
      </c>
      <c r="B180" s="98" t="s">
        <v>120</v>
      </c>
      <c r="C180" s="65">
        <v>2770.4</v>
      </c>
      <c r="D180" s="65">
        <v>2005.4</v>
      </c>
      <c r="E180" s="66" t="e">
        <f>C180/#REF!*100</f>
        <v>#REF!</v>
      </c>
      <c r="F180" s="67">
        <f t="shared" si="12"/>
        <v>72.38665896621427</v>
      </c>
    </row>
    <row r="181" spans="1:6" ht="31.5" hidden="1" x14ac:dyDescent="0.25">
      <c r="A181" s="62" t="s">
        <v>463</v>
      </c>
      <c r="B181" s="63" t="s">
        <v>464</v>
      </c>
      <c r="C181" s="65">
        <f>C182</f>
        <v>0</v>
      </c>
      <c r="D181" s="65">
        <f>D182</f>
        <v>1919</v>
      </c>
      <c r="E181" s="66" t="e">
        <f>C181/#REF!*100</f>
        <v>#REF!</v>
      </c>
      <c r="F181" s="67" t="e">
        <f t="shared" si="12"/>
        <v>#DIV/0!</v>
      </c>
    </row>
    <row r="182" spans="1:6" ht="110.25" hidden="1" x14ac:dyDescent="0.25">
      <c r="A182" s="62" t="s">
        <v>465</v>
      </c>
      <c r="B182" s="63" t="s">
        <v>453</v>
      </c>
      <c r="C182" s="65">
        <v>0</v>
      </c>
      <c r="D182" s="65">
        <v>1919</v>
      </c>
      <c r="E182" s="66" t="e">
        <f>C182/#REF!*100</f>
        <v>#REF!</v>
      </c>
      <c r="F182" s="67" t="e">
        <f t="shared" si="12"/>
        <v>#DIV/0!</v>
      </c>
    </row>
    <row r="183" spans="1:6" ht="63" hidden="1" x14ac:dyDescent="0.25">
      <c r="A183" s="62" t="s">
        <v>466</v>
      </c>
      <c r="B183" s="63" t="s">
        <v>467</v>
      </c>
      <c r="C183" s="65">
        <f>C184</f>
        <v>0</v>
      </c>
      <c r="D183" s="65">
        <f>D184</f>
        <v>0</v>
      </c>
      <c r="E183" s="66" t="e">
        <f>C183/#REF!*100</f>
        <v>#REF!</v>
      </c>
      <c r="F183" s="67" t="e">
        <f t="shared" si="12"/>
        <v>#DIV/0!</v>
      </c>
    </row>
    <row r="184" spans="1:6" ht="63" hidden="1" x14ac:dyDescent="0.25">
      <c r="A184" s="62" t="s">
        <v>468</v>
      </c>
      <c r="B184" s="63" t="s">
        <v>469</v>
      </c>
      <c r="C184" s="65"/>
      <c r="D184" s="65"/>
      <c r="E184" s="66" t="e">
        <f>C184/#REF!*100</f>
        <v>#REF!</v>
      </c>
      <c r="F184" s="67" t="e">
        <f t="shared" si="12"/>
        <v>#DIV/0!</v>
      </c>
    </row>
    <row r="185" spans="1:6" ht="110.25" x14ac:dyDescent="0.25">
      <c r="A185" s="62" t="s">
        <v>470</v>
      </c>
      <c r="B185" s="63" t="s">
        <v>556</v>
      </c>
      <c r="C185" s="65">
        <f>C186</f>
        <v>1218.4000000000001</v>
      </c>
      <c r="D185" s="65">
        <f>D186</f>
        <v>671.6</v>
      </c>
      <c r="E185" s="66" t="e">
        <f>C185/#REF!*100</f>
        <v>#REF!</v>
      </c>
      <c r="F185" s="67">
        <f t="shared" si="12"/>
        <v>55.121470781352585</v>
      </c>
    </row>
    <row r="186" spans="1:6" ht="110.25" x14ac:dyDescent="0.25">
      <c r="A186" s="62" t="s">
        <v>471</v>
      </c>
      <c r="B186" s="63" t="s">
        <v>555</v>
      </c>
      <c r="C186" s="65">
        <v>1218.4000000000001</v>
      </c>
      <c r="D186" s="65">
        <v>671.6</v>
      </c>
      <c r="E186" s="66" t="e">
        <f>C186/#REF!*100</f>
        <v>#REF!</v>
      </c>
      <c r="F186" s="67">
        <f t="shared" si="12"/>
        <v>55.121470781352585</v>
      </c>
    </row>
    <row r="187" spans="1:6" ht="94.5" x14ac:dyDescent="0.25">
      <c r="A187" s="62" t="s">
        <v>472</v>
      </c>
      <c r="B187" s="63" t="s">
        <v>557</v>
      </c>
      <c r="C187" s="65">
        <f>C188</f>
        <v>609.20000000000005</v>
      </c>
      <c r="D187" s="65">
        <f>D188</f>
        <v>0</v>
      </c>
      <c r="E187" s="66" t="e">
        <f>C187/#REF!*100</f>
        <v>#REF!</v>
      </c>
      <c r="F187" s="67">
        <f t="shared" si="12"/>
        <v>0</v>
      </c>
    </row>
    <row r="188" spans="1:6" ht="94.5" x14ac:dyDescent="0.25">
      <c r="A188" s="62" t="s">
        <v>473</v>
      </c>
      <c r="B188" s="63" t="s">
        <v>558</v>
      </c>
      <c r="C188" s="65">
        <v>609.20000000000005</v>
      </c>
      <c r="D188" s="65">
        <v>0</v>
      </c>
      <c r="E188" s="66" t="e">
        <f>C188/#REF!*100</f>
        <v>#REF!</v>
      </c>
      <c r="F188" s="67">
        <f t="shared" si="12"/>
        <v>0</v>
      </c>
    </row>
    <row r="189" spans="1:6" ht="31.5" hidden="1" x14ac:dyDescent="0.25">
      <c r="A189" s="62" t="s">
        <v>474</v>
      </c>
      <c r="B189" s="63" t="s">
        <v>475</v>
      </c>
      <c r="C189" s="65">
        <f>C190</f>
        <v>0</v>
      </c>
      <c r="D189" s="65"/>
      <c r="E189" s="66"/>
      <c r="F189" s="67"/>
    </row>
    <row r="190" spans="1:6" ht="47.25" hidden="1" x14ac:dyDescent="0.25">
      <c r="A190" s="62" t="s">
        <v>476</v>
      </c>
      <c r="B190" s="63" t="s">
        <v>125</v>
      </c>
      <c r="C190" s="65">
        <v>0</v>
      </c>
      <c r="D190" s="65"/>
      <c r="E190" s="66"/>
      <c r="F190" s="67"/>
    </row>
    <row r="191" spans="1:6" x14ac:dyDescent="0.25">
      <c r="A191" s="62" t="s">
        <v>477</v>
      </c>
      <c r="B191" s="63" t="s">
        <v>478</v>
      </c>
      <c r="C191" s="65">
        <f>C192+C194+C196</f>
        <v>90</v>
      </c>
      <c r="D191" s="65">
        <f>D192+D194+D196</f>
        <v>90</v>
      </c>
      <c r="E191" s="66" t="e">
        <f>C191/#REF!*100</f>
        <v>#REF!</v>
      </c>
      <c r="F191" s="67">
        <f t="shared" si="12"/>
        <v>100</v>
      </c>
    </row>
    <row r="192" spans="1:6" ht="63" hidden="1" x14ac:dyDescent="0.25">
      <c r="A192" s="62" t="s">
        <v>479</v>
      </c>
      <c r="B192" s="63" t="s">
        <v>480</v>
      </c>
      <c r="C192" s="65">
        <f>C193</f>
        <v>0</v>
      </c>
      <c r="D192" s="65">
        <f>D193</f>
        <v>0</v>
      </c>
      <c r="E192" s="66" t="e">
        <f>C192/#REF!*100</f>
        <v>#REF!</v>
      </c>
      <c r="F192" s="67" t="e">
        <f t="shared" si="12"/>
        <v>#DIV/0!</v>
      </c>
    </row>
    <row r="193" spans="1:6" ht="63" hidden="1" x14ac:dyDescent="0.25">
      <c r="A193" s="62" t="s">
        <v>481</v>
      </c>
      <c r="B193" s="63" t="s">
        <v>482</v>
      </c>
      <c r="C193" s="65"/>
      <c r="D193" s="65"/>
      <c r="E193" s="66" t="e">
        <f>C193/#REF!*100</f>
        <v>#REF!</v>
      </c>
      <c r="F193" s="67" t="e">
        <f t="shared" si="12"/>
        <v>#DIV/0!</v>
      </c>
    </row>
    <row r="194" spans="1:6" ht="63" x14ac:dyDescent="0.25">
      <c r="A194" s="81" t="s">
        <v>483</v>
      </c>
      <c r="B194" s="82" t="s">
        <v>484</v>
      </c>
      <c r="C194" s="65">
        <f>C195</f>
        <v>90</v>
      </c>
      <c r="D194" s="65">
        <f>D195</f>
        <v>90</v>
      </c>
      <c r="E194" s="66" t="e">
        <f>C194/#REF!*100</f>
        <v>#REF!</v>
      </c>
      <c r="F194" s="67">
        <f t="shared" si="12"/>
        <v>100</v>
      </c>
    </row>
    <row r="195" spans="1:6" ht="78.75" x14ac:dyDescent="0.25">
      <c r="A195" s="81" t="s">
        <v>485</v>
      </c>
      <c r="B195" s="82" t="s">
        <v>129</v>
      </c>
      <c r="C195" s="65">
        <v>90</v>
      </c>
      <c r="D195" s="65">
        <v>90</v>
      </c>
      <c r="E195" s="66" t="e">
        <f>C195/#REF!*100</f>
        <v>#REF!</v>
      </c>
      <c r="F195" s="67">
        <f t="shared" si="12"/>
        <v>100</v>
      </c>
    </row>
    <row r="196" spans="1:6" ht="31.5" hidden="1" x14ac:dyDescent="0.25">
      <c r="A196" s="83" t="s">
        <v>486</v>
      </c>
      <c r="B196" s="63" t="s">
        <v>487</v>
      </c>
      <c r="C196" s="84">
        <f>C197</f>
        <v>0</v>
      </c>
      <c r="D196" s="84">
        <f>D197</f>
        <v>0</v>
      </c>
      <c r="E196" s="66" t="e">
        <f>C196/#REF!*100</f>
        <v>#REF!</v>
      </c>
      <c r="F196" s="67" t="e">
        <f t="shared" si="12"/>
        <v>#DIV/0!</v>
      </c>
    </row>
    <row r="197" spans="1:6" ht="31.5" hidden="1" x14ac:dyDescent="0.25">
      <c r="A197" s="83" t="s">
        <v>488</v>
      </c>
      <c r="B197" s="63" t="s">
        <v>131</v>
      </c>
      <c r="C197" s="84"/>
      <c r="D197" s="84"/>
      <c r="E197" s="66" t="e">
        <f>C197/#REF!*100</f>
        <v>#REF!</v>
      </c>
      <c r="F197" s="67" t="e">
        <f t="shared" si="12"/>
        <v>#DIV/0!</v>
      </c>
    </row>
    <row r="198" spans="1:6" hidden="1" x14ac:dyDescent="0.25">
      <c r="A198" s="83" t="s">
        <v>489</v>
      </c>
      <c r="B198" s="63" t="s">
        <v>490</v>
      </c>
      <c r="C198" s="84">
        <f>SUM(C199)</f>
        <v>0</v>
      </c>
      <c r="D198" s="84">
        <f>SUM(D199)</f>
        <v>0</v>
      </c>
      <c r="E198" s="66" t="e">
        <f>C198/#REF!*100</f>
        <v>#REF!</v>
      </c>
      <c r="F198" s="67" t="e">
        <f t="shared" si="12"/>
        <v>#DIV/0!</v>
      </c>
    </row>
    <row r="199" spans="1:6" ht="31.5" hidden="1" x14ac:dyDescent="0.25">
      <c r="A199" s="83" t="s">
        <v>491</v>
      </c>
      <c r="B199" s="63" t="s">
        <v>132</v>
      </c>
      <c r="C199" s="84"/>
      <c r="D199" s="84"/>
      <c r="E199" s="66" t="e">
        <f>C199/#REF!*100</f>
        <v>#REF!</v>
      </c>
      <c r="F199" s="67" t="e">
        <f t="shared" si="12"/>
        <v>#DIV/0!</v>
      </c>
    </row>
    <row r="200" spans="1:6" ht="110.25" hidden="1" x14ac:dyDescent="0.25">
      <c r="A200" s="83" t="s">
        <v>492</v>
      </c>
      <c r="B200" s="63" t="s">
        <v>493</v>
      </c>
      <c r="C200" s="84">
        <f>C201</f>
        <v>0</v>
      </c>
      <c r="D200" s="84">
        <f>D201</f>
        <v>0</v>
      </c>
      <c r="E200" s="66" t="e">
        <f>C200/#REF!*100</f>
        <v>#REF!</v>
      </c>
      <c r="F200" s="67" t="e">
        <f t="shared" si="12"/>
        <v>#DIV/0!</v>
      </c>
    </row>
    <row r="201" spans="1:6" ht="63" hidden="1" x14ac:dyDescent="0.25">
      <c r="A201" s="83" t="s">
        <v>494</v>
      </c>
      <c r="B201" s="63" t="s">
        <v>136</v>
      </c>
      <c r="C201" s="84"/>
      <c r="D201" s="84"/>
      <c r="E201" s="66" t="e">
        <f>C201/#REF!*100</f>
        <v>#REF!</v>
      </c>
      <c r="F201" s="67" t="e">
        <f t="shared" si="12"/>
        <v>#DIV/0!</v>
      </c>
    </row>
    <row r="202" spans="1:6" ht="63" hidden="1" x14ac:dyDescent="0.25">
      <c r="A202" s="83" t="s">
        <v>495</v>
      </c>
      <c r="B202" s="63" t="s">
        <v>496</v>
      </c>
      <c r="C202" s="84">
        <f>C203</f>
        <v>0</v>
      </c>
      <c r="D202" s="84">
        <f>D203</f>
        <v>0</v>
      </c>
      <c r="E202" s="66" t="e">
        <f>C202/#REF!*100</f>
        <v>#REF!</v>
      </c>
      <c r="F202" s="67" t="e">
        <f t="shared" si="12"/>
        <v>#DIV/0!</v>
      </c>
    </row>
    <row r="203" spans="1:6" ht="63" hidden="1" x14ac:dyDescent="0.25">
      <c r="A203" s="83" t="s">
        <v>497</v>
      </c>
      <c r="B203" s="63" t="s">
        <v>138</v>
      </c>
      <c r="C203" s="84"/>
      <c r="D203" s="84"/>
      <c r="E203" s="66" t="e">
        <f>C203/#REF!*100</f>
        <v>#REF!</v>
      </c>
      <c r="F203" s="67" t="e">
        <f t="shared" si="12"/>
        <v>#DIV/0!</v>
      </c>
    </row>
    <row r="204" spans="1:6" x14ac:dyDescent="0.25">
      <c r="D204" s="85"/>
    </row>
    <row r="205" spans="1:6" x14ac:dyDescent="0.25">
      <c r="A205" s="47"/>
      <c r="B205" s="47"/>
      <c r="C205" s="75"/>
      <c r="D205" s="75"/>
      <c r="E205" s="75"/>
    </row>
  </sheetData>
  <mergeCells count="8">
    <mergeCell ref="C2:D3"/>
    <mergeCell ref="D10:D11"/>
    <mergeCell ref="A5:D6"/>
    <mergeCell ref="D7:E7"/>
    <mergeCell ref="A9:A11"/>
    <mergeCell ref="B9:B11"/>
    <mergeCell ref="E9:F10"/>
    <mergeCell ref="C9:C11"/>
  </mergeCells>
  <pageMargins left="0.9055118110236221" right="0" top="0" bottom="0" header="0.31496062992125984" footer="0.31496062992125984"/>
  <pageSetup paperSize="9" scale="73" orientation="portrait" verticalDpi="0" r:id="rId1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tabSelected="1" view="pageBreakPreview" topLeftCell="A99" zoomScale="60" zoomScaleNormal="100" workbookViewId="0">
      <selection activeCell="C106" sqref="C106:D106"/>
    </sheetView>
  </sheetViews>
  <sheetFormatPr defaultRowHeight="15.75" x14ac:dyDescent="0.25"/>
  <cols>
    <col min="1" max="1" width="33.140625" style="56" customWidth="1"/>
    <col min="2" max="2" width="56.5703125" style="57" customWidth="1"/>
    <col min="3" max="3" width="25" style="47" customWidth="1"/>
    <col min="4" max="4" width="20.5703125" style="47" customWidth="1"/>
    <col min="5" max="5" width="13.7109375" style="47" bestFit="1" customWidth="1"/>
    <col min="6" max="6" width="15.140625" style="47" customWidth="1"/>
    <col min="7" max="215" width="9.140625" style="47"/>
    <col min="216" max="216" width="33.140625" style="47" customWidth="1"/>
    <col min="217" max="217" width="50.42578125" style="47" customWidth="1"/>
    <col min="218" max="218" width="0" style="47" hidden="1" customWidth="1"/>
    <col min="219" max="219" width="16.7109375" style="47" customWidth="1"/>
    <col min="220" max="220" width="19.85546875" style="47" customWidth="1"/>
    <col min="221" max="221" width="21.140625" style="47" customWidth="1"/>
    <col min="222" max="227" width="0" style="47" hidden="1" customWidth="1"/>
    <col min="228" max="228" width="14.85546875" style="47" bestFit="1" customWidth="1"/>
    <col min="229" max="229" width="16.28515625" style="47" customWidth="1"/>
    <col min="230" max="471" width="9.140625" style="47"/>
    <col min="472" max="472" width="33.140625" style="47" customWidth="1"/>
    <col min="473" max="473" width="50.42578125" style="47" customWidth="1"/>
    <col min="474" max="474" width="0" style="47" hidden="1" customWidth="1"/>
    <col min="475" max="475" width="16.7109375" style="47" customWidth="1"/>
    <col min="476" max="476" width="19.85546875" style="47" customWidth="1"/>
    <col min="477" max="477" width="21.140625" style="47" customWidth="1"/>
    <col min="478" max="483" width="0" style="47" hidden="1" customWidth="1"/>
    <col min="484" max="484" width="14.85546875" style="47" bestFit="1" customWidth="1"/>
    <col min="485" max="485" width="16.28515625" style="47" customWidth="1"/>
    <col min="486" max="727" width="9.140625" style="47"/>
    <col min="728" max="728" width="33.140625" style="47" customWidth="1"/>
    <col min="729" max="729" width="50.42578125" style="47" customWidth="1"/>
    <col min="730" max="730" width="0" style="47" hidden="1" customWidth="1"/>
    <col min="731" max="731" width="16.7109375" style="47" customWidth="1"/>
    <col min="732" max="732" width="19.85546875" style="47" customWidth="1"/>
    <col min="733" max="733" width="21.140625" style="47" customWidth="1"/>
    <col min="734" max="739" width="0" style="47" hidden="1" customWidth="1"/>
    <col min="740" max="740" width="14.85546875" style="47" bestFit="1" customWidth="1"/>
    <col min="741" max="741" width="16.28515625" style="47" customWidth="1"/>
    <col min="742" max="983" width="9.140625" style="47"/>
    <col min="984" max="984" width="33.140625" style="47" customWidth="1"/>
    <col min="985" max="985" width="50.42578125" style="47" customWidth="1"/>
    <col min="986" max="986" width="0" style="47" hidden="1" customWidth="1"/>
    <col min="987" max="987" width="16.7109375" style="47" customWidth="1"/>
    <col min="988" max="988" width="19.85546875" style="47" customWidth="1"/>
    <col min="989" max="989" width="21.140625" style="47" customWidth="1"/>
    <col min="990" max="995" width="0" style="47" hidden="1" customWidth="1"/>
    <col min="996" max="996" width="14.85546875" style="47" bestFit="1" customWidth="1"/>
    <col min="997" max="997" width="16.28515625" style="47" customWidth="1"/>
    <col min="998" max="1239" width="9.140625" style="47"/>
    <col min="1240" max="1240" width="33.140625" style="47" customWidth="1"/>
    <col min="1241" max="1241" width="50.42578125" style="47" customWidth="1"/>
    <col min="1242" max="1242" width="0" style="47" hidden="1" customWidth="1"/>
    <col min="1243" max="1243" width="16.7109375" style="47" customWidth="1"/>
    <col min="1244" max="1244" width="19.85546875" style="47" customWidth="1"/>
    <col min="1245" max="1245" width="21.140625" style="47" customWidth="1"/>
    <col min="1246" max="1251" width="0" style="47" hidden="1" customWidth="1"/>
    <col min="1252" max="1252" width="14.85546875" style="47" bestFit="1" customWidth="1"/>
    <col min="1253" max="1253" width="16.28515625" style="47" customWidth="1"/>
    <col min="1254" max="1495" width="9.140625" style="47"/>
    <col min="1496" max="1496" width="33.140625" style="47" customWidth="1"/>
    <col min="1497" max="1497" width="50.42578125" style="47" customWidth="1"/>
    <col min="1498" max="1498" width="0" style="47" hidden="1" customWidth="1"/>
    <col min="1499" max="1499" width="16.7109375" style="47" customWidth="1"/>
    <col min="1500" max="1500" width="19.85546875" style="47" customWidth="1"/>
    <col min="1501" max="1501" width="21.140625" style="47" customWidth="1"/>
    <col min="1502" max="1507" width="0" style="47" hidden="1" customWidth="1"/>
    <col min="1508" max="1508" width="14.85546875" style="47" bestFit="1" customWidth="1"/>
    <col min="1509" max="1509" width="16.28515625" style="47" customWidth="1"/>
    <col min="1510" max="1751" width="9.140625" style="47"/>
    <col min="1752" max="1752" width="33.140625" style="47" customWidth="1"/>
    <col min="1753" max="1753" width="50.42578125" style="47" customWidth="1"/>
    <col min="1754" max="1754" width="0" style="47" hidden="1" customWidth="1"/>
    <col min="1755" max="1755" width="16.7109375" style="47" customWidth="1"/>
    <col min="1756" max="1756" width="19.85546875" style="47" customWidth="1"/>
    <col min="1757" max="1757" width="21.140625" style="47" customWidth="1"/>
    <col min="1758" max="1763" width="0" style="47" hidden="1" customWidth="1"/>
    <col min="1764" max="1764" width="14.85546875" style="47" bestFit="1" customWidth="1"/>
    <col min="1765" max="1765" width="16.28515625" style="47" customWidth="1"/>
    <col min="1766" max="2007" width="9.140625" style="47"/>
    <col min="2008" max="2008" width="33.140625" style="47" customWidth="1"/>
    <col min="2009" max="2009" width="50.42578125" style="47" customWidth="1"/>
    <col min="2010" max="2010" width="0" style="47" hidden="1" customWidth="1"/>
    <col min="2011" max="2011" width="16.7109375" style="47" customWidth="1"/>
    <col min="2012" max="2012" width="19.85546875" style="47" customWidth="1"/>
    <col min="2013" max="2013" width="21.140625" style="47" customWidth="1"/>
    <col min="2014" max="2019" width="0" style="47" hidden="1" customWidth="1"/>
    <col min="2020" max="2020" width="14.85546875" style="47" bestFit="1" customWidth="1"/>
    <col min="2021" max="2021" width="16.28515625" style="47" customWidth="1"/>
    <col min="2022" max="2263" width="9.140625" style="47"/>
    <col min="2264" max="2264" width="33.140625" style="47" customWidth="1"/>
    <col min="2265" max="2265" width="50.42578125" style="47" customWidth="1"/>
    <col min="2266" max="2266" width="0" style="47" hidden="1" customWidth="1"/>
    <col min="2267" max="2267" width="16.7109375" style="47" customWidth="1"/>
    <col min="2268" max="2268" width="19.85546875" style="47" customWidth="1"/>
    <col min="2269" max="2269" width="21.140625" style="47" customWidth="1"/>
    <col min="2270" max="2275" width="0" style="47" hidden="1" customWidth="1"/>
    <col min="2276" max="2276" width="14.85546875" style="47" bestFit="1" customWidth="1"/>
    <col min="2277" max="2277" width="16.28515625" style="47" customWidth="1"/>
    <col min="2278" max="2519" width="9.140625" style="47"/>
    <col min="2520" max="2520" width="33.140625" style="47" customWidth="1"/>
    <col min="2521" max="2521" width="50.42578125" style="47" customWidth="1"/>
    <col min="2522" max="2522" width="0" style="47" hidden="1" customWidth="1"/>
    <col min="2523" max="2523" width="16.7109375" style="47" customWidth="1"/>
    <col min="2524" max="2524" width="19.85546875" style="47" customWidth="1"/>
    <col min="2525" max="2525" width="21.140625" style="47" customWidth="1"/>
    <col min="2526" max="2531" width="0" style="47" hidden="1" customWidth="1"/>
    <col min="2532" max="2532" width="14.85546875" style="47" bestFit="1" customWidth="1"/>
    <col min="2533" max="2533" width="16.28515625" style="47" customWidth="1"/>
    <col min="2534" max="2775" width="9.140625" style="47"/>
    <col min="2776" max="2776" width="33.140625" style="47" customWidth="1"/>
    <col min="2777" max="2777" width="50.42578125" style="47" customWidth="1"/>
    <col min="2778" max="2778" width="0" style="47" hidden="1" customWidth="1"/>
    <col min="2779" max="2779" width="16.7109375" style="47" customWidth="1"/>
    <col min="2780" max="2780" width="19.85546875" style="47" customWidth="1"/>
    <col min="2781" max="2781" width="21.140625" style="47" customWidth="1"/>
    <col min="2782" max="2787" width="0" style="47" hidden="1" customWidth="1"/>
    <col min="2788" max="2788" width="14.85546875" style="47" bestFit="1" customWidth="1"/>
    <col min="2789" max="2789" width="16.28515625" style="47" customWidth="1"/>
    <col min="2790" max="3031" width="9.140625" style="47"/>
    <col min="3032" max="3032" width="33.140625" style="47" customWidth="1"/>
    <col min="3033" max="3033" width="50.42578125" style="47" customWidth="1"/>
    <col min="3034" max="3034" width="0" style="47" hidden="1" customWidth="1"/>
    <col min="3035" max="3035" width="16.7109375" style="47" customWidth="1"/>
    <col min="3036" max="3036" width="19.85546875" style="47" customWidth="1"/>
    <col min="3037" max="3037" width="21.140625" style="47" customWidth="1"/>
    <col min="3038" max="3043" width="0" style="47" hidden="1" customWidth="1"/>
    <col min="3044" max="3044" width="14.85546875" style="47" bestFit="1" customWidth="1"/>
    <col min="3045" max="3045" width="16.28515625" style="47" customWidth="1"/>
    <col min="3046" max="3287" width="9.140625" style="47"/>
    <col min="3288" max="3288" width="33.140625" style="47" customWidth="1"/>
    <col min="3289" max="3289" width="50.42578125" style="47" customWidth="1"/>
    <col min="3290" max="3290" width="0" style="47" hidden="1" customWidth="1"/>
    <col min="3291" max="3291" width="16.7109375" style="47" customWidth="1"/>
    <col min="3292" max="3292" width="19.85546875" style="47" customWidth="1"/>
    <col min="3293" max="3293" width="21.140625" style="47" customWidth="1"/>
    <col min="3294" max="3299" width="0" style="47" hidden="1" customWidth="1"/>
    <col min="3300" max="3300" width="14.85546875" style="47" bestFit="1" customWidth="1"/>
    <col min="3301" max="3301" width="16.28515625" style="47" customWidth="1"/>
    <col min="3302" max="3543" width="9.140625" style="47"/>
    <col min="3544" max="3544" width="33.140625" style="47" customWidth="1"/>
    <col min="3545" max="3545" width="50.42578125" style="47" customWidth="1"/>
    <col min="3546" max="3546" width="0" style="47" hidden="1" customWidth="1"/>
    <col min="3547" max="3547" width="16.7109375" style="47" customWidth="1"/>
    <col min="3548" max="3548" width="19.85546875" style="47" customWidth="1"/>
    <col min="3549" max="3549" width="21.140625" style="47" customWidth="1"/>
    <col min="3550" max="3555" width="0" style="47" hidden="1" customWidth="1"/>
    <col min="3556" max="3556" width="14.85546875" style="47" bestFit="1" customWidth="1"/>
    <col min="3557" max="3557" width="16.28515625" style="47" customWidth="1"/>
    <col min="3558" max="3799" width="9.140625" style="47"/>
    <col min="3800" max="3800" width="33.140625" style="47" customWidth="1"/>
    <col min="3801" max="3801" width="50.42578125" style="47" customWidth="1"/>
    <col min="3802" max="3802" width="0" style="47" hidden="1" customWidth="1"/>
    <col min="3803" max="3803" width="16.7109375" style="47" customWidth="1"/>
    <col min="3804" max="3804" width="19.85546875" style="47" customWidth="1"/>
    <col min="3805" max="3805" width="21.140625" style="47" customWidth="1"/>
    <col min="3806" max="3811" width="0" style="47" hidden="1" customWidth="1"/>
    <col min="3812" max="3812" width="14.85546875" style="47" bestFit="1" customWidth="1"/>
    <col min="3813" max="3813" width="16.28515625" style="47" customWidth="1"/>
    <col min="3814" max="4055" width="9.140625" style="47"/>
    <col min="4056" max="4056" width="33.140625" style="47" customWidth="1"/>
    <col min="4057" max="4057" width="50.42578125" style="47" customWidth="1"/>
    <col min="4058" max="4058" width="0" style="47" hidden="1" customWidth="1"/>
    <col min="4059" max="4059" width="16.7109375" style="47" customWidth="1"/>
    <col min="4060" max="4060" width="19.85546875" style="47" customWidth="1"/>
    <col min="4061" max="4061" width="21.140625" style="47" customWidth="1"/>
    <col min="4062" max="4067" width="0" style="47" hidden="1" customWidth="1"/>
    <col min="4068" max="4068" width="14.85546875" style="47" bestFit="1" customWidth="1"/>
    <col min="4069" max="4069" width="16.28515625" style="47" customWidth="1"/>
    <col min="4070" max="4311" width="9.140625" style="47"/>
    <col min="4312" max="4312" width="33.140625" style="47" customWidth="1"/>
    <col min="4313" max="4313" width="50.42578125" style="47" customWidth="1"/>
    <col min="4314" max="4314" width="0" style="47" hidden="1" customWidth="1"/>
    <col min="4315" max="4315" width="16.7109375" style="47" customWidth="1"/>
    <col min="4316" max="4316" width="19.85546875" style="47" customWidth="1"/>
    <col min="4317" max="4317" width="21.140625" style="47" customWidth="1"/>
    <col min="4318" max="4323" width="0" style="47" hidden="1" customWidth="1"/>
    <col min="4324" max="4324" width="14.85546875" style="47" bestFit="1" customWidth="1"/>
    <col min="4325" max="4325" width="16.28515625" style="47" customWidth="1"/>
    <col min="4326" max="4567" width="9.140625" style="47"/>
    <col min="4568" max="4568" width="33.140625" style="47" customWidth="1"/>
    <col min="4569" max="4569" width="50.42578125" style="47" customWidth="1"/>
    <col min="4570" max="4570" width="0" style="47" hidden="1" customWidth="1"/>
    <col min="4571" max="4571" width="16.7109375" style="47" customWidth="1"/>
    <col min="4572" max="4572" width="19.85546875" style="47" customWidth="1"/>
    <col min="4573" max="4573" width="21.140625" style="47" customWidth="1"/>
    <col min="4574" max="4579" width="0" style="47" hidden="1" customWidth="1"/>
    <col min="4580" max="4580" width="14.85546875" style="47" bestFit="1" customWidth="1"/>
    <col min="4581" max="4581" width="16.28515625" style="47" customWidth="1"/>
    <col min="4582" max="4823" width="9.140625" style="47"/>
    <col min="4824" max="4824" width="33.140625" style="47" customWidth="1"/>
    <col min="4825" max="4825" width="50.42578125" style="47" customWidth="1"/>
    <col min="4826" max="4826" width="0" style="47" hidden="1" customWidth="1"/>
    <col min="4827" max="4827" width="16.7109375" style="47" customWidth="1"/>
    <col min="4828" max="4828" width="19.85546875" style="47" customWidth="1"/>
    <col min="4829" max="4829" width="21.140625" style="47" customWidth="1"/>
    <col min="4830" max="4835" width="0" style="47" hidden="1" customWidth="1"/>
    <col min="4836" max="4836" width="14.85546875" style="47" bestFit="1" customWidth="1"/>
    <col min="4837" max="4837" width="16.28515625" style="47" customWidth="1"/>
    <col min="4838" max="5079" width="9.140625" style="47"/>
    <col min="5080" max="5080" width="33.140625" style="47" customWidth="1"/>
    <col min="5081" max="5081" width="50.42578125" style="47" customWidth="1"/>
    <col min="5082" max="5082" width="0" style="47" hidden="1" customWidth="1"/>
    <col min="5083" max="5083" width="16.7109375" style="47" customWidth="1"/>
    <col min="5084" max="5084" width="19.85546875" style="47" customWidth="1"/>
    <col min="5085" max="5085" width="21.140625" style="47" customWidth="1"/>
    <col min="5086" max="5091" width="0" style="47" hidden="1" customWidth="1"/>
    <col min="5092" max="5092" width="14.85546875" style="47" bestFit="1" customWidth="1"/>
    <col min="5093" max="5093" width="16.28515625" style="47" customWidth="1"/>
    <col min="5094" max="5335" width="9.140625" style="47"/>
    <col min="5336" max="5336" width="33.140625" style="47" customWidth="1"/>
    <col min="5337" max="5337" width="50.42578125" style="47" customWidth="1"/>
    <col min="5338" max="5338" width="0" style="47" hidden="1" customWidth="1"/>
    <col min="5339" max="5339" width="16.7109375" style="47" customWidth="1"/>
    <col min="5340" max="5340" width="19.85546875" style="47" customWidth="1"/>
    <col min="5341" max="5341" width="21.140625" style="47" customWidth="1"/>
    <col min="5342" max="5347" width="0" style="47" hidden="1" customWidth="1"/>
    <col min="5348" max="5348" width="14.85546875" style="47" bestFit="1" customWidth="1"/>
    <col min="5349" max="5349" width="16.28515625" style="47" customWidth="1"/>
    <col min="5350" max="5591" width="9.140625" style="47"/>
    <col min="5592" max="5592" width="33.140625" style="47" customWidth="1"/>
    <col min="5593" max="5593" width="50.42578125" style="47" customWidth="1"/>
    <col min="5594" max="5594" width="0" style="47" hidden="1" customWidth="1"/>
    <col min="5595" max="5595" width="16.7109375" style="47" customWidth="1"/>
    <col min="5596" max="5596" width="19.85546875" style="47" customWidth="1"/>
    <col min="5597" max="5597" width="21.140625" style="47" customWidth="1"/>
    <col min="5598" max="5603" width="0" style="47" hidden="1" customWidth="1"/>
    <col min="5604" max="5604" width="14.85546875" style="47" bestFit="1" customWidth="1"/>
    <col min="5605" max="5605" width="16.28515625" style="47" customWidth="1"/>
    <col min="5606" max="5847" width="9.140625" style="47"/>
    <col min="5848" max="5848" width="33.140625" style="47" customWidth="1"/>
    <col min="5849" max="5849" width="50.42578125" style="47" customWidth="1"/>
    <col min="5850" max="5850" width="0" style="47" hidden="1" customWidth="1"/>
    <col min="5851" max="5851" width="16.7109375" style="47" customWidth="1"/>
    <col min="5852" max="5852" width="19.85546875" style="47" customWidth="1"/>
    <col min="5853" max="5853" width="21.140625" style="47" customWidth="1"/>
    <col min="5854" max="5859" width="0" style="47" hidden="1" customWidth="1"/>
    <col min="5860" max="5860" width="14.85546875" style="47" bestFit="1" customWidth="1"/>
    <col min="5861" max="5861" width="16.28515625" style="47" customWidth="1"/>
    <col min="5862" max="6103" width="9.140625" style="47"/>
    <col min="6104" max="6104" width="33.140625" style="47" customWidth="1"/>
    <col min="6105" max="6105" width="50.42578125" style="47" customWidth="1"/>
    <col min="6106" max="6106" width="0" style="47" hidden="1" customWidth="1"/>
    <col min="6107" max="6107" width="16.7109375" style="47" customWidth="1"/>
    <col min="6108" max="6108" width="19.85546875" style="47" customWidth="1"/>
    <col min="6109" max="6109" width="21.140625" style="47" customWidth="1"/>
    <col min="6110" max="6115" width="0" style="47" hidden="1" customWidth="1"/>
    <col min="6116" max="6116" width="14.85546875" style="47" bestFit="1" customWidth="1"/>
    <col min="6117" max="6117" width="16.28515625" style="47" customWidth="1"/>
    <col min="6118" max="6359" width="9.140625" style="47"/>
    <col min="6360" max="6360" width="33.140625" style="47" customWidth="1"/>
    <col min="6361" max="6361" width="50.42578125" style="47" customWidth="1"/>
    <col min="6362" max="6362" width="0" style="47" hidden="1" customWidth="1"/>
    <col min="6363" max="6363" width="16.7109375" style="47" customWidth="1"/>
    <col min="6364" max="6364" width="19.85546875" style="47" customWidth="1"/>
    <col min="6365" max="6365" width="21.140625" style="47" customWidth="1"/>
    <col min="6366" max="6371" width="0" style="47" hidden="1" customWidth="1"/>
    <col min="6372" max="6372" width="14.85546875" style="47" bestFit="1" customWidth="1"/>
    <col min="6373" max="6373" width="16.28515625" style="47" customWidth="1"/>
    <col min="6374" max="6615" width="9.140625" style="47"/>
    <col min="6616" max="6616" width="33.140625" style="47" customWidth="1"/>
    <col min="6617" max="6617" width="50.42578125" style="47" customWidth="1"/>
    <col min="6618" max="6618" width="0" style="47" hidden="1" customWidth="1"/>
    <col min="6619" max="6619" width="16.7109375" style="47" customWidth="1"/>
    <col min="6620" max="6620" width="19.85546875" style="47" customWidth="1"/>
    <col min="6621" max="6621" width="21.140625" style="47" customWidth="1"/>
    <col min="6622" max="6627" width="0" style="47" hidden="1" customWidth="1"/>
    <col min="6628" max="6628" width="14.85546875" style="47" bestFit="1" customWidth="1"/>
    <col min="6629" max="6629" width="16.28515625" style="47" customWidth="1"/>
    <col min="6630" max="6871" width="9.140625" style="47"/>
    <col min="6872" max="6872" width="33.140625" style="47" customWidth="1"/>
    <col min="6873" max="6873" width="50.42578125" style="47" customWidth="1"/>
    <col min="6874" max="6874" width="0" style="47" hidden="1" customWidth="1"/>
    <col min="6875" max="6875" width="16.7109375" style="47" customWidth="1"/>
    <col min="6876" max="6876" width="19.85546875" style="47" customWidth="1"/>
    <col min="6877" max="6877" width="21.140625" style="47" customWidth="1"/>
    <col min="6878" max="6883" width="0" style="47" hidden="1" customWidth="1"/>
    <col min="6884" max="6884" width="14.85546875" style="47" bestFit="1" customWidth="1"/>
    <col min="6885" max="6885" width="16.28515625" style="47" customWidth="1"/>
    <col min="6886" max="7127" width="9.140625" style="47"/>
    <col min="7128" max="7128" width="33.140625" style="47" customWidth="1"/>
    <col min="7129" max="7129" width="50.42578125" style="47" customWidth="1"/>
    <col min="7130" max="7130" width="0" style="47" hidden="1" customWidth="1"/>
    <col min="7131" max="7131" width="16.7109375" style="47" customWidth="1"/>
    <col min="7132" max="7132" width="19.85546875" style="47" customWidth="1"/>
    <col min="7133" max="7133" width="21.140625" style="47" customWidth="1"/>
    <col min="7134" max="7139" width="0" style="47" hidden="1" customWidth="1"/>
    <col min="7140" max="7140" width="14.85546875" style="47" bestFit="1" customWidth="1"/>
    <col min="7141" max="7141" width="16.28515625" style="47" customWidth="1"/>
    <col min="7142" max="7383" width="9.140625" style="47"/>
    <col min="7384" max="7384" width="33.140625" style="47" customWidth="1"/>
    <col min="7385" max="7385" width="50.42578125" style="47" customWidth="1"/>
    <col min="7386" max="7386" width="0" style="47" hidden="1" customWidth="1"/>
    <col min="7387" max="7387" width="16.7109375" style="47" customWidth="1"/>
    <col min="7388" max="7388" width="19.85546875" style="47" customWidth="1"/>
    <col min="7389" max="7389" width="21.140625" style="47" customWidth="1"/>
    <col min="7390" max="7395" width="0" style="47" hidden="1" customWidth="1"/>
    <col min="7396" max="7396" width="14.85546875" style="47" bestFit="1" customWidth="1"/>
    <col min="7397" max="7397" width="16.28515625" style="47" customWidth="1"/>
    <col min="7398" max="7639" width="9.140625" style="47"/>
    <col min="7640" max="7640" width="33.140625" style="47" customWidth="1"/>
    <col min="7641" max="7641" width="50.42578125" style="47" customWidth="1"/>
    <col min="7642" max="7642" width="0" style="47" hidden="1" customWidth="1"/>
    <col min="7643" max="7643" width="16.7109375" style="47" customWidth="1"/>
    <col min="7644" max="7644" width="19.85546875" style="47" customWidth="1"/>
    <col min="7645" max="7645" width="21.140625" style="47" customWidth="1"/>
    <col min="7646" max="7651" width="0" style="47" hidden="1" customWidth="1"/>
    <col min="7652" max="7652" width="14.85546875" style="47" bestFit="1" customWidth="1"/>
    <col min="7653" max="7653" width="16.28515625" style="47" customWidth="1"/>
    <col min="7654" max="7895" width="9.140625" style="47"/>
    <col min="7896" max="7896" width="33.140625" style="47" customWidth="1"/>
    <col min="7897" max="7897" width="50.42578125" style="47" customWidth="1"/>
    <col min="7898" max="7898" width="0" style="47" hidden="1" customWidth="1"/>
    <col min="7899" max="7899" width="16.7109375" style="47" customWidth="1"/>
    <col min="7900" max="7900" width="19.85546875" style="47" customWidth="1"/>
    <col min="7901" max="7901" width="21.140625" style="47" customWidth="1"/>
    <col min="7902" max="7907" width="0" style="47" hidden="1" customWidth="1"/>
    <col min="7908" max="7908" width="14.85546875" style="47" bestFit="1" customWidth="1"/>
    <col min="7909" max="7909" width="16.28515625" style="47" customWidth="1"/>
    <col min="7910" max="8151" width="9.140625" style="47"/>
    <col min="8152" max="8152" width="33.140625" style="47" customWidth="1"/>
    <col min="8153" max="8153" width="50.42578125" style="47" customWidth="1"/>
    <col min="8154" max="8154" width="0" style="47" hidden="1" customWidth="1"/>
    <col min="8155" max="8155" width="16.7109375" style="47" customWidth="1"/>
    <col min="8156" max="8156" width="19.85546875" style="47" customWidth="1"/>
    <col min="8157" max="8157" width="21.140625" style="47" customWidth="1"/>
    <col min="8158" max="8163" width="0" style="47" hidden="1" customWidth="1"/>
    <col min="8164" max="8164" width="14.85546875" style="47" bestFit="1" customWidth="1"/>
    <col min="8165" max="8165" width="16.28515625" style="47" customWidth="1"/>
    <col min="8166" max="8407" width="9.140625" style="47"/>
    <col min="8408" max="8408" width="33.140625" style="47" customWidth="1"/>
    <col min="8409" max="8409" width="50.42578125" style="47" customWidth="1"/>
    <col min="8410" max="8410" width="0" style="47" hidden="1" customWidth="1"/>
    <col min="8411" max="8411" width="16.7109375" style="47" customWidth="1"/>
    <col min="8412" max="8412" width="19.85546875" style="47" customWidth="1"/>
    <col min="8413" max="8413" width="21.140625" style="47" customWidth="1"/>
    <col min="8414" max="8419" width="0" style="47" hidden="1" customWidth="1"/>
    <col min="8420" max="8420" width="14.85546875" style="47" bestFit="1" customWidth="1"/>
    <col min="8421" max="8421" width="16.28515625" style="47" customWidth="1"/>
    <col min="8422" max="8663" width="9.140625" style="47"/>
    <col min="8664" max="8664" width="33.140625" style="47" customWidth="1"/>
    <col min="8665" max="8665" width="50.42578125" style="47" customWidth="1"/>
    <col min="8666" max="8666" width="0" style="47" hidden="1" customWidth="1"/>
    <col min="8667" max="8667" width="16.7109375" style="47" customWidth="1"/>
    <col min="8668" max="8668" width="19.85546875" style="47" customWidth="1"/>
    <col min="8669" max="8669" width="21.140625" style="47" customWidth="1"/>
    <col min="8670" max="8675" width="0" style="47" hidden="1" customWidth="1"/>
    <col min="8676" max="8676" width="14.85546875" style="47" bestFit="1" customWidth="1"/>
    <col min="8677" max="8677" width="16.28515625" style="47" customWidth="1"/>
    <col min="8678" max="8919" width="9.140625" style="47"/>
    <col min="8920" max="8920" width="33.140625" style="47" customWidth="1"/>
    <col min="8921" max="8921" width="50.42578125" style="47" customWidth="1"/>
    <col min="8922" max="8922" width="0" style="47" hidden="1" customWidth="1"/>
    <col min="8923" max="8923" width="16.7109375" style="47" customWidth="1"/>
    <col min="8924" max="8924" width="19.85546875" style="47" customWidth="1"/>
    <col min="8925" max="8925" width="21.140625" style="47" customWidth="1"/>
    <col min="8926" max="8931" width="0" style="47" hidden="1" customWidth="1"/>
    <col min="8932" max="8932" width="14.85546875" style="47" bestFit="1" customWidth="1"/>
    <col min="8933" max="8933" width="16.28515625" style="47" customWidth="1"/>
    <col min="8934" max="9175" width="9.140625" style="47"/>
    <col min="9176" max="9176" width="33.140625" style="47" customWidth="1"/>
    <col min="9177" max="9177" width="50.42578125" style="47" customWidth="1"/>
    <col min="9178" max="9178" width="0" style="47" hidden="1" customWidth="1"/>
    <col min="9179" max="9179" width="16.7109375" style="47" customWidth="1"/>
    <col min="9180" max="9180" width="19.85546875" style="47" customWidth="1"/>
    <col min="9181" max="9181" width="21.140625" style="47" customWidth="1"/>
    <col min="9182" max="9187" width="0" style="47" hidden="1" customWidth="1"/>
    <col min="9188" max="9188" width="14.85546875" style="47" bestFit="1" customWidth="1"/>
    <col min="9189" max="9189" width="16.28515625" style="47" customWidth="1"/>
    <col min="9190" max="9431" width="9.140625" style="47"/>
    <col min="9432" max="9432" width="33.140625" style="47" customWidth="1"/>
    <col min="9433" max="9433" width="50.42578125" style="47" customWidth="1"/>
    <col min="9434" max="9434" width="0" style="47" hidden="1" customWidth="1"/>
    <col min="9435" max="9435" width="16.7109375" style="47" customWidth="1"/>
    <col min="9436" max="9436" width="19.85546875" style="47" customWidth="1"/>
    <col min="9437" max="9437" width="21.140625" style="47" customWidth="1"/>
    <col min="9438" max="9443" width="0" style="47" hidden="1" customWidth="1"/>
    <col min="9444" max="9444" width="14.85546875" style="47" bestFit="1" customWidth="1"/>
    <col min="9445" max="9445" width="16.28515625" style="47" customWidth="1"/>
    <col min="9446" max="9687" width="9.140625" style="47"/>
    <col min="9688" max="9688" width="33.140625" style="47" customWidth="1"/>
    <col min="9689" max="9689" width="50.42578125" style="47" customWidth="1"/>
    <col min="9690" max="9690" width="0" style="47" hidden="1" customWidth="1"/>
    <col min="9691" max="9691" width="16.7109375" style="47" customWidth="1"/>
    <col min="9692" max="9692" width="19.85546875" style="47" customWidth="1"/>
    <col min="9693" max="9693" width="21.140625" style="47" customWidth="1"/>
    <col min="9694" max="9699" width="0" style="47" hidden="1" customWidth="1"/>
    <col min="9700" max="9700" width="14.85546875" style="47" bestFit="1" customWidth="1"/>
    <col min="9701" max="9701" width="16.28515625" style="47" customWidth="1"/>
    <col min="9702" max="9943" width="9.140625" style="47"/>
    <col min="9944" max="9944" width="33.140625" style="47" customWidth="1"/>
    <col min="9945" max="9945" width="50.42578125" style="47" customWidth="1"/>
    <col min="9946" max="9946" width="0" style="47" hidden="1" customWidth="1"/>
    <col min="9947" max="9947" width="16.7109375" style="47" customWidth="1"/>
    <col min="9948" max="9948" width="19.85546875" style="47" customWidth="1"/>
    <col min="9949" max="9949" width="21.140625" style="47" customWidth="1"/>
    <col min="9950" max="9955" width="0" style="47" hidden="1" customWidth="1"/>
    <col min="9956" max="9956" width="14.85546875" style="47" bestFit="1" customWidth="1"/>
    <col min="9957" max="9957" width="16.28515625" style="47" customWidth="1"/>
    <col min="9958" max="10199" width="9.140625" style="47"/>
    <col min="10200" max="10200" width="33.140625" style="47" customWidth="1"/>
    <col min="10201" max="10201" width="50.42578125" style="47" customWidth="1"/>
    <col min="10202" max="10202" width="0" style="47" hidden="1" customWidth="1"/>
    <col min="10203" max="10203" width="16.7109375" style="47" customWidth="1"/>
    <col min="10204" max="10204" width="19.85546875" style="47" customWidth="1"/>
    <col min="10205" max="10205" width="21.140625" style="47" customWidth="1"/>
    <col min="10206" max="10211" width="0" style="47" hidden="1" customWidth="1"/>
    <col min="10212" max="10212" width="14.85546875" style="47" bestFit="1" customWidth="1"/>
    <col min="10213" max="10213" width="16.28515625" style="47" customWidth="1"/>
    <col min="10214" max="10455" width="9.140625" style="47"/>
    <col min="10456" max="10456" width="33.140625" style="47" customWidth="1"/>
    <col min="10457" max="10457" width="50.42578125" style="47" customWidth="1"/>
    <col min="10458" max="10458" width="0" style="47" hidden="1" customWidth="1"/>
    <col min="10459" max="10459" width="16.7109375" style="47" customWidth="1"/>
    <col min="10460" max="10460" width="19.85546875" style="47" customWidth="1"/>
    <col min="10461" max="10461" width="21.140625" style="47" customWidth="1"/>
    <col min="10462" max="10467" width="0" style="47" hidden="1" customWidth="1"/>
    <col min="10468" max="10468" width="14.85546875" style="47" bestFit="1" customWidth="1"/>
    <col min="10469" max="10469" width="16.28515625" style="47" customWidth="1"/>
    <col min="10470" max="10711" width="9.140625" style="47"/>
    <col min="10712" max="10712" width="33.140625" style="47" customWidth="1"/>
    <col min="10713" max="10713" width="50.42578125" style="47" customWidth="1"/>
    <col min="10714" max="10714" width="0" style="47" hidden="1" customWidth="1"/>
    <col min="10715" max="10715" width="16.7109375" style="47" customWidth="1"/>
    <col min="10716" max="10716" width="19.85546875" style="47" customWidth="1"/>
    <col min="10717" max="10717" width="21.140625" style="47" customWidth="1"/>
    <col min="10718" max="10723" width="0" style="47" hidden="1" customWidth="1"/>
    <col min="10724" max="10724" width="14.85546875" style="47" bestFit="1" customWidth="1"/>
    <col min="10725" max="10725" width="16.28515625" style="47" customWidth="1"/>
    <col min="10726" max="10967" width="9.140625" style="47"/>
    <col min="10968" max="10968" width="33.140625" style="47" customWidth="1"/>
    <col min="10969" max="10969" width="50.42578125" style="47" customWidth="1"/>
    <col min="10970" max="10970" width="0" style="47" hidden="1" customWidth="1"/>
    <col min="10971" max="10971" width="16.7109375" style="47" customWidth="1"/>
    <col min="10972" max="10972" width="19.85546875" style="47" customWidth="1"/>
    <col min="10973" max="10973" width="21.140625" style="47" customWidth="1"/>
    <col min="10974" max="10979" width="0" style="47" hidden="1" customWidth="1"/>
    <col min="10980" max="10980" width="14.85546875" style="47" bestFit="1" customWidth="1"/>
    <col min="10981" max="10981" width="16.28515625" style="47" customWidth="1"/>
    <col min="10982" max="11223" width="9.140625" style="47"/>
    <col min="11224" max="11224" width="33.140625" style="47" customWidth="1"/>
    <col min="11225" max="11225" width="50.42578125" style="47" customWidth="1"/>
    <col min="11226" max="11226" width="0" style="47" hidden="1" customWidth="1"/>
    <col min="11227" max="11227" width="16.7109375" style="47" customWidth="1"/>
    <col min="11228" max="11228" width="19.85546875" style="47" customWidth="1"/>
    <col min="11229" max="11229" width="21.140625" style="47" customWidth="1"/>
    <col min="11230" max="11235" width="0" style="47" hidden="1" customWidth="1"/>
    <col min="11236" max="11236" width="14.85546875" style="47" bestFit="1" customWidth="1"/>
    <col min="11237" max="11237" width="16.28515625" style="47" customWidth="1"/>
    <col min="11238" max="11479" width="9.140625" style="47"/>
    <col min="11480" max="11480" width="33.140625" style="47" customWidth="1"/>
    <col min="11481" max="11481" width="50.42578125" style="47" customWidth="1"/>
    <col min="11482" max="11482" width="0" style="47" hidden="1" customWidth="1"/>
    <col min="11483" max="11483" width="16.7109375" style="47" customWidth="1"/>
    <col min="11484" max="11484" width="19.85546875" style="47" customWidth="1"/>
    <col min="11485" max="11485" width="21.140625" style="47" customWidth="1"/>
    <col min="11486" max="11491" width="0" style="47" hidden="1" customWidth="1"/>
    <col min="11492" max="11492" width="14.85546875" style="47" bestFit="1" customWidth="1"/>
    <col min="11493" max="11493" width="16.28515625" style="47" customWidth="1"/>
    <col min="11494" max="11735" width="9.140625" style="47"/>
    <col min="11736" max="11736" width="33.140625" style="47" customWidth="1"/>
    <col min="11737" max="11737" width="50.42578125" style="47" customWidth="1"/>
    <col min="11738" max="11738" width="0" style="47" hidden="1" customWidth="1"/>
    <col min="11739" max="11739" width="16.7109375" style="47" customWidth="1"/>
    <col min="11740" max="11740" width="19.85546875" style="47" customWidth="1"/>
    <col min="11741" max="11741" width="21.140625" style="47" customWidth="1"/>
    <col min="11742" max="11747" width="0" style="47" hidden="1" customWidth="1"/>
    <col min="11748" max="11748" width="14.85546875" style="47" bestFit="1" customWidth="1"/>
    <col min="11749" max="11749" width="16.28515625" style="47" customWidth="1"/>
    <col min="11750" max="11991" width="9.140625" style="47"/>
    <col min="11992" max="11992" width="33.140625" style="47" customWidth="1"/>
    <col min="11993" max="11993" width="50.42578125" style="47" customWidth="1"/>
    <col min="11994" max="11994" width="0" style="47" hidden="1" customWidth="1"/>
    <col min="11995" max="11995" width="16.7109375" style="47" customWidth="1"/>
    <col min="11996" max="11996" width="19.85546875" style="47" customWidth="1"/>
    <col min="11997" max="11997" width="21.140625" style="47" customWidth="1"/>
    <col min="11998" max="12003" width="0" style="47" hidden="1" customWidth="1"/>
    <col min="12004" max="12004" width="14.85546875" style="47" bestFit="1" customWidth="1"/>
    <col min="12005" max="12005" width="16.28515625" style="47" customWidth="1"/>
    <col min="12006" max="12247" width="9.140625" style="47"/>
    <col min="12248" max="12248" width="33.140625" style="47" customWidth="1"/>
    <col min="12249" max="12249" width="50.42578125" style="47" customWidth="1"/>
    <col min="12250" max="12250" width="0" style="47" hidden="1" customWidth="1"/>
    <col min="12251" max="12251" width="16.7109375" style="47" customWidth="1"/>
    <col min="12252" max="12252" width="19.85546875" style="47" customWidth="1"/>
    <col min="12253" max="12253" width="21.140625" style="47" customWidth="1"/>
    <col min="12254" max="12259" width="0" style="47" hidden="1" customWidth="1"/>
    <col min="12260" max="12260" width="14.85546875" style="47" bestFit="1" customWidth="1"/>
    <col min="12261" max="12261" width="16.28515625" style="47" customWidth="1"/>
    <col min="12262" max="12503" width="9.140625" style="47"/>
    <col min="12504" max="12504" width="33.140625" style="47" customWidth="1"/>
    <col min="12505" max="12505" width="50.42578125" style="47" customWidth="1"/>
    <col min="12506" max="12506" width="0" style="47" hidden="1" customWidth="1"/>
    <col min="12507" max="12507" width="16.7109375" style="47" customWidth="1"/>
    <col min="12508" max="12508" width="19.85546875" style="47" customWidth="1"/>
    <col min="12509" max="12509" width="21.140625" style="47" customWidth="1"/>
    <col min="12510" max="12515" width="0" style="47" hidden="1" customWidth="1"/>
    <col min="12516" max="12516" width="14.85546875" style="47" bestFit="1" customWidth="1"/>
    <col min="12517" max="12517" width="16.28515625" style="47" customWidth="1"/>
    <col min="12518" max="12759" width="9.140625" style="47"/>
    <col min="12760" max="12760" width="33.140625" style="47" customWidth="1"/>
    <col min="12761" max="12761" width="50.42578125" style="47" customWidth="1"/>
    <col min="12762" max="12762" width="0" style="47" hidden="1" customWidth="1"/>
    <col min="12763" max="12763" width="16.7109375" style="47" customWidth="1"/>
    <col min="12764" max="12764" width="19.85546875" style="47" customWidth="1"/>
    <col min="12765" max="12765" width="21.140625" style="47" customWidth="1"/>
    <col min="12766" max="12771" width="0" style="47" hidden="1" customWidth="1"/>
    <col min="12772" max="12772" width="14.85546875" style="47" bestFit="1" customWidth="1"/>
    <col min="12773" max="12773" width="16.28515625" style="47" customWidth="1"/>
    <col min="12774" max="13015" width="9.140625" style="47"/>
    <col min="13016" max="13016" width="33.140625" style="47" customWidth="1"/>
    <col min="13017" max="13017" width="50.42578125" style="47" customWidth="1"/>
    <col min="13018" max="13018" width="0" style="47" hidden="1" customWidth="1"/>
    <col min="13019" max="13019" width="16.7109375" style="47" customWidth="1"/>
    <col min="13020" max="13020" width="19.85546875" style="47" customWidth="1"/>
    <col min="13021" max="13021" width="21.140625" style="47" customWidth="1"/>
    <col min="13022" max="13027" width="0" style="47" hidden="1" customWidth="1"/>
    <col min="13028" max="13028" width="14.85546875" style="47" bestFit="1" customWidth="1"/>
    <col min="13029" max="13029" width="16.28515625" style="47" customWidth="1"/>
    <col min="13030" max="13271" width="9.140625" style="47"/>
    <col min="13272" max="13272" width="33.140625" style="47" customWidth="1"/>
    <col min="13273" max="13273" width="50.42578125" style="47" customWidth="1"/>
    <col min="13274" max="13274" width="0" style="47" hidden="1" customWidth="1"/>
    <col min="13275" max="13275" width="16.7109375" style="47" customWidth="1"/>
    <col min="13276" max="13276" width="19.85546875" style="47" customWidth="1"/>
    <col min="13277" max="13277" width="21.140625" style="47" customWidth="1"/>
    <col min="13278" max="13283" width="0" style="47" hidden="1" customWidth="1"/>
    <col min="13284" max="13284" width="14.85546875" style="47" bestFit="1" customWidth="1"/>
    <col min="13285" max="13285" width="16.28515625" style="47" customWidth="1"/>
    <col min="13286" max="13527" width="9.140625" style="47"/>
    <col min="13528" max="13528" width="33.140625" style="47" customWidth="1"/>
    <col min="13529" max="13529" width="50.42578125" style="47" customWidth="1"/>
    <col min="13530" max="13530" width="0" style="47" hidden="1" customWidth="1"/>
    <col min="13531" max="13531" width="16.7109375" style="47" customWidth="1"/>
    <col min="13532" max="13532" width="19.85546875" style="47" customWidth="1"/>
    <col min="13533" max="13533" width="21.140625" style="47" customWidth="1"/>
    <col min="13534" max="13539" width="0" style="47" hidden="1" customWidth="1"/>
    <col min="13540" max="13540" width="14.85546875" style="47" bestFit="1" customWidth="1"/>
    <col min="13541" max="13541" width="16.28515625" style="47" customWidth="1"/>
    <col min="13542" max="13783" width="9.140625" style="47"/>
    <col min="13784" max="13784" width="33.140625" style="47" customWidth="1"/>
    <col min="13785" max="13785" width="50.42578125" style="47" customWidth="1"/>
    <col min="13786" max="13786" width="0" style="47" hidden="1" customWidth="1"/>
    <col min="13787" max="13787" width="16.7109375" style="47" customWidth="1"/>
    <col min="13788" max="13788" width="19.85546875" style="47" customWidth="1"/>
    <col min="13789" max="13789" width="21.140625" style="47" customWidth="1"/>
    <col min="13790" max="13795" width="0" style="47" hidden="1" customWidth="1"/>
    <col min="13796" max="13796" width="14.85546875" style="47" bestFit="1" customWidth="1"/>
    <col min="13797" max="13797" width="16.28515625" style="47" customWidth="1"/>
    <col min="13798" max="14039" width="9.140625" style="47"/>
    <col min="14040" max="14040" width="33.140625" style="47" customWidth="1"/>
    <col min="14041" max="14041" width="50.42578125" style="47" customWidth="1"/>
    <col min="14042" max="14042" width="0" style="47" hidden="1" customWidth="1"/>
    <col min="14043" max="14043" width="16.7109375" style="47" customWidth="1"/>
    <col min="14044" max="14044" width="19.85546875" style="47" customWidth="1"/>
    <col min="14045" max="14045" width="21.140625" style="47" customWidth="1"/>
    <col min="14046" max="14051" width="0" style="47" hidden="1" customWidth="1"/>
    <col min="14052" max="14052" width="14.85546875" style="47" bestFit="1" customWidth="1"/>
    <col min="14053" max="14053" width="16.28515625" style="47" customWidth="1"/>
    <col min="14054" max="14295" width="9.140625" style="47"/>
    <col min="14296" max="14296" width="33.140625" style="47" customWidth="1"/>
    <col min="14297" max="14297" width="50.42578125" style="47" customWidth="1"/>
    <col min="14298" max="14298" width="0" style="47" hidden="1" customWidth="1"/>
    <col min="14299" max="14299" width="16.7109375" style="47" customWidth="1"/>
    <col min="14300" max="14300" width="19.85546875" style="47" customWidth="1"/>
    <col min="14301" max="14301" width="21.140625" style="47" customWidth="1"/>
    <col min="14302" max="14307" width="0" style="47" hidden="1" customWidth="1"/>
    <col min="14308" max="14308" width="14.85546875" style="47" bestFit="1" customWidth="1"/>
    <col min="14309" max="14309" width="16.28515625" style="47" customWidth="1"/>
    <col min="14310" max="14551" width="9.140625" style="47"/>
    <col min="14552" max="14552" width="33.140625" style="47" customWidth="1"/>
    <col min="14553" max="14553" width="50.42578125" style="47" customWidth="1"/>
    <col min="14554" max="14554" width="0" style="47" hidden="1" customWidth="1"/>
    <col min="14555" max="14555" width="16.7109375" style="47" customWidth="1"/>
    <col min="14556" max="14556" width="19.85546875" style="47" customWidth="1"/>
    <col min="14557" max="14557" width="21.140625" style="47" customWidth="1"/>
    <col min="14558" max="14563" width="0" style="47" hidden="1" customWidth="1"/>
    <col min="14564" max="14564" width="14.85546875" style="47" bestFit="1" customWidth="1"/>
    <col min="14565" max="14565" width="16.28515625" style="47" customWidth="1"/>
    <col min="14566" max="14807" width="9.140625" style="47"/>
    <col min="14808" max="14808" width="33.140625" style="47" customWidth="1"/>
    <col min="14809" max="14809" width="50.42578125" style="47" customWidth="1"/>
    <col min="14810" max="14810" width="0" style="47" hidden="1" customWidth="1"/>
    <col min="14811" max="14811" width="16.7109375" style="47" customWidth="1"/>
    <col min="14812" max="14812" width="19.85546875" style="47" customWidth="1"/>
    <col min="14813" max="14813" width="21.140625" style="47" customWidth="1"/>
    <col min="14814" max="14819" width="0" style="47" hidden="1" customWidth="1"/>
    <col min="14820" max="14820" width="14.85546875" style="47" bestFit="1" customWidth="1"/>
    <col min="14821" max="14821" width="16.28515625" style="47" customWidth="1"/>
    <col min="14822" max="15063" width="9.140625" style="47"/>
    <col min="15064" max="15064" width="33.140625" style="47" customWidth="1"/>
    <col min="15065" max="15065" width="50.42578125" style="47" customWidth="1"/>
    <col min="15066" max="15066" width="0" style="47" hidden="1" customWidth="1"/>
    <col min="15067" max="15067" width="16.7109375" style="47" customWidth="1"/>
    <col min="15068" max="15068" width="19.85546875" style="47" customWidth="1"/>
    <col min="15069" max="15069" width="21.140625" style="47" customWidth="1"/>
    <col min="15070" max="15075" width="0" style="47" hidden="1" customWidth="1"/>
    <col min="15076" max="15076" width="14.85546875" style="47" bestFit="1" customWidth="1"/>
    <col min="15077" max="15077" width="16.28515625" style="47" customWidth="1"/>
    <col min="15078" max="15319" width="9.140625" style="47"/>
    <col min="15320" max="15320" width="33.140625" style="47" customWidth="1"/>
    <col min="15321" max="15321" width="50.42578125" style="47" customWidth="1"/>
    <col min="15322" max="15322" width="0" style="47" hidden="1" customWidth="1"/>
    <col min="15323" max="15323" width="16.7109375" style="47" customWidth="1"/>
    <col min="15324" max="15324" width="19.85546875" style="47" customWidth="1"/>
    <col min="15325" max="15325" width="21.140625" style="47" customWidth="1"/>
    <col min="15326" max="15331" width="0" style="47" hidden="1" customWidth="1"/>
    <col min="15332" max="15332" width="14.85546875" style="47" bestFit="1" customWidth="1"/>
    <col min="15333" max="15333" width="16.28515625" style="47" customWidth="1"/>
    <col min="15334" max="15575" width="9.140625" style="47"/>
    <col min="15576" max="15576" width="33.140625" style="47" customWidth="1"/>
    <col min="15577" max="15577" width="50.42578125" style="47" customWidth="1"/>
    <col min="15578" max="15578" width="0" style="47" hidden="1" customWidth="1"/>
    <col min="15579" max="15579" width="16.7109375" style="47" customWidth="1"/>
    <col min="15580" max="15580" width="19.85546875" style="47" customWidth="1"/>
    <col min="15581" max="15581" width="21.140625" style="47" customWidth="1"/>
    <col min="15582" max="15587" width="0" style="47" hidden="1" customWidth="1"/>
    <col min="15588" max="15588" width="14.85546875" style="47" bestFit="1" customWidth="1"/>
    <col min="15589" max="15589" width="16.28515625" style="47" customWidth="1"/>
    <col min="15590" max="15831" width="9.140625" style="47"/>
    <col min="15832" max="15832" width="33.140625" style="47" customWidth="1"/>
    <col min="15833" max="15833" width="50.42578125" style="47" customWidth="1"/>
    <col min="15834" max="15834" width="0" style="47" hidden="1" customWidth="1"/>
    <col min="15835" max="15835" width="16.7109375" style="47" customWidth="1"/>
    <col min="15836" max="15836" width="19.85546875" style="47" customWidth="1"/>
    <col min="15837" max="15837" width="21.140625" style="47" customWidth="1"/>
    <col min="15838" max="15843" width="0" style="47" hidden="1" customWidth="1"/>
    <col min="15844" max="15844" width="14.85546875" style="47" bestFit="1" customWidth="1"/>
    <col min="15845" max="15845" width="16.28515625" style="47" customWidth="1"/>
    <col min="15846" max="16087" width="9.140625" style="47"/>
    <col min="16088" max="16088" width="33.140625" style="47" customWidth="1"/>
    <col min="16089" max="16089" width="50.42578125" style="47" customWidth="1"/>
    <col min="16090" max="16090" width="0" style="47" hidden="1" customWidth="1"/>
    <col min="16091" max="16091" width="16.7109375" style="47" customWidth="1"/>
    <col min="16092" max="16092" width="19.85546875" style="47" customWidth="1"/>
    <col min="16093" max="16093" width="21.140625" style="47" customWidth="1"/>
    <col min="16094" max="16099" width="0" style="47" hidden="1" customWidth="1"/>
    <col min="16100" max="16100" width="14.85546875" style="47" bestFit="1" customWidth="1"/>
    <col min="16101" max="16101" width="16.28515625" style="47" customWidth="1"/>
    <col min="16102" max="16384" width="9.140625" style="47"/>
  </cols>
  <sheetData>
    <row r="1" spans="1:6" ht="15" customHeight="1" x14ac:dyDescent="0.25">
      <c r="A1" s="43"/>
      <c r="B1" s="44"/>
      <c r="C1" s="100"/>
    </row>
    <row r="2" spans="1:6" ht="15" customHeight="1" x14ac:dyDescent="0.25">
      <c r="A2" s="48"/>
      <c r="B2" s="44"/>
      <c r="C2" s="179" t="s">
        <v>604</v>
      </c>
      <c r="D2" s="179"/>
    </row>
    <row r="3" spans="1:6" ht="66.75" customHeight="1" x14ac:dyDescent="0.25">
      <c r="A3" s="48"/>
      <c r="B3" s="44"/>
      <c r="C3" s="179"/>
      <c r="D3" s="179"/>
    </row>
    <row r="4" spans="1:6" ht="15" customHeight="1" x14ac:dyDescent="0.25">
      <c r="A4" s="43"/>
      <c r="B4" s="51"/>
      <c r="C4" s="43"/>
    </row>
    <row r="5" spans="1:6" ht="15" customHeight="1" x14ac:dyDescent="0.25">
      <c r="A5" s="169" t="s">
        <v>596</v>
      </c>
      <c r="B5" s="169"/>
      <c r="C5" s="169"/>
      <c r="D5" s="169"/>
    </row>
    <row r="6" spans="1:6" ht="33" customHeight="1" x14ac:dyDescent="0.25">
      <c r="A6" s="169"/>
      <c r="B6" s="169"/>
      <c r="C6" s="169"/>
      <c r="D6" s="169"/>
    </row>
    <row r="7" spans="1:6" s="55" customFormat="1" ht="15" customHeight="1" x14ac:dyDescent="0.25">
      <c r="A7" s="53"/>
      <c r="B7" s="53"/>
      <c r="C7" s="53"/>
    </row>
    <row r="8" spans="1:6" s="55" customFormat="1" ht="15" customHeight="1" x14ac:dyDescent="0.25">
      <c r="A8" s="56"/>
      <c r="B8" s="57"/>
      <c r="D8" s="131" t="s">
        <v>609</v>
      </c>
    </row>
    <row r="9" spans="1:6" s="59" customFormat="1" x14ac:dyDescent="0.25">
      <c r="A9" s="171" t="s">
        <v>205</v>
      </c>
      <c r="B9" s="167" t="s">
        <v>206</v>
      </c>
      <c r="C9" s="180" t="s">
        <v>208</v>
      </c>
      <c r="D9" s="180"/>
    </row>
    <row r="10" spans="1:6" s="59" customFormat="1" ht="15.75" customHeight="1" x14ac:dyDescent="0.25">
      <c r="A10" s="172"/>
      <c r="B10" s="174"/>
      <c r="C10" s="167" t="s">
        <v>611</v>
      </c>
      <c r="D10" s="167" t="s">
        <v>612</v>
      </c>
    </row>
    <row r="11" spans="1:6" s="61" customFormat="1" ht="15.75" customHeight="1" x14ac:dyDescent="0.25">
      <c r="A11" s="173"/>
      <c r="B11" s="168"/>
      <c r="C11" s="168"/>
      <c r="D11" s="168"/>
    </row>
    <row r="12" spans="1:6" s="61" customFormat="1" x14ac:dyDescent="0.25">
      <c r="A12" s="99">
        <v>1</v>
      </c>
      <c r="B12" s="99">
        <v>2</v>
      </c>
      <c r="C12" s="101">
        <v>3</v>
      </c>
      <c r="D12" s="116">
        <v>4</v>
      </c>
    </row>
    <row r="13" spans="1:6" x14ac:dyDescent="0.25">
      <c r="A13" s="62" t="s">
        <v>211</v>
      </c>
      <c r="B13" s="63" t="s">
        <v>212</v>
      </c>
      <c r="C13" s="64">
        <f>C14+C103</f>
        <v>364316.92000000004</v>
      </c>
      <c r="D13" s="64">
        <f>D14+D103</f>
        <v>367272.71510000003</v>
      </c>
    </row>
    <row r="14" spans="1:6" x14ac:dyDescent="0.25">
      <c r="A14" s="62" t="s">
        <v>213</v>
      </c>
      <c r="B14" s="63" t="s">
        <v>214</v>
      </c>
      <c r="C14" s="65">
        <f>C15+C52</f>
        <v>96643.119999999981</v>
      </c>
      <c r="D14" s="65">
        <f>D15+D52</f>
        <v>99598.915099999998</v>
      </c>
      <c r="E14" s="68">
        <f>C14-250</f>
        <v>96393.119999999981</v>
      </c>
      <c r="F14" s="68">
        <f>D14-250</f>
        <v>99348.915099999998</v>
      </c>
    </row>
    <row r="15" spans="1:6" x14ac:dyDescent="0.25">
      <c r="A15" s="62"/>
      <c r="B15" s="63" t="s">
        <v>215</v>
      </c>
      <c r="C15" s="65">
        <f>C16+C27+C38+C42+C45+C22</f>
        <v>92433.669999999984</v>
      </c>
      <c r="D15" s="65">
        <f>D16+D27+D38+D42+D45+D22</f>
        <v>95372.3</v>
      </c>
      <c r="E15" s="68"/>
    </row>
    <row r="16" spans="1:6" x14ac:dyDescent="0.25">
      <c r="A16" s="62" t="s">
        <v>216</v>
      </c>
      <c r="B16" s="63" t="s">
        <v>217</v>
      </c>
      <c r="C16" s="65">
        <f>C17</f>
        <v>43166.559999999998</v>
      </c>
      <c r="D16" s="65">
        <f>D17</f>
        <v>44893.22</v>
      </c>
    </row>
    <row r="17" spans="1:4" x14ac:dyDescent="0.25">
      <c r="A17" s="62" t="s">
        <v>218</v>
      </c>
      <c r="B17" s="63" t="s">
        <v>219</v>
      </c>
      <c r="C17" s="65">
        <f>SUM(C18:C21)</f>
        <v>43166.559999999998</v>
      </c>
      <c r="D17" s="65">
        <f>SUM(D18:D21)</f>
        <v>44893.22</v>
      </c>
    </row>
    <row r="18" spans="1:4" ht="97.5" x14ac:dyDescent="0.25">
      <c r="A18" s="62" t="s">
        <v>220</v>
      </c>
      <c r="B18" s="63" t="s">
        <v>221</v>
      </c>
      <c r="C18" s="65">
        <v>42842.559999999998</v>
      </c>
      <c r="D18" s="65">
        <v>44569.22</v>
      </c>
    </row>
    <row r="19" spans="1:4" ht="141.75" x14ac:dyDescent="0.25">
      <c r="A19" s="62" t="s">
        <v>222</v>
      </c>
      <c r="B19" s="63" t="s">
        <v>223</v>
      </c>
      <c r="C19" s="65">
        <v>95</v>
      </c>
      <c r="D19" s="65">
        <v>95</v>
      </c>
    </row>
    <row r="20" spans="1:4" ht="63" x14ac:dyDescent="0.25">
      <c r="A20" s="62" t="s">
        <v>224</v>
      </c>
      <c r="B20" s="63" t="s">
        <v>225</v>
      </c>
      <c r="C20" s="65">
        <v>228</v>
      </c>
      <c r="D20" s="65">
        <v>228</v>
      </c>
    </row>
    <row r="21" spans="1:4" ht="113.25" x14ac:dyDescent="0.25">
      <c r="A21" s="62" t="s">
        <v>226</v>
      </c>
      <c r="B21" s="63" t="s">
        <v>227</v>
      </c>
      <c r="C21" s="65">
        <v>1</v>
      </c>
      <c r="D21" s="65">
        <v>1</v>
      </c>
    </row>
    <row r="22" spans="1:4" ht="47.25" x14ac:dyDescent="0.25">
      <c r="A22" s="62" t="s">
        <v>228</v>
      </c>
      <c r="B22" s="63" t="s">
        <v>229</v>
      </c>
      <c r="C22" s="65">
        <f>C23</f>
        <v>6281.4</v>
      </c>
      <c r="D22" s="65">
        <f>D23</f>
        <v>6457.7</v>
      </c>
    </row>
    <row r="23" spans="1:4" ht="31.5" x14ac:dyDescent="0.25">
      <c r="A23" s="62" t="s">
        <v>230</v>
      </c>
      <c r="B23" s="63" t="s">
        <v>231</v>
      </c>
      <c r="C23" s="65">
        <f>C24+C25+C26</f>
        <v>6281.4</v>
      </c>
      <c r="D23" s="65">
        <f>D24+D25+D26</f>
        <v>6457.7</v>
      </c>
    </row>
    <row r="24" spans="1:4" ht="94.5" x14ac:dyDescent="0.25">
      <c r="A24" s="62" t="s">
        <v>232</v>
      </c>
      <c r="B24" s="63" t="s">
        <v>233</v>
      </c>
      <c r="C24" s="65">
        <f>6281.4-4335</f>
        <v>1946.3999999999996</v>
      </c>
      <c r="D24" s="65">
        <f>6457.7-4440</f>
        <v>2017.6999999999998</v>
      </c>
    </row>
    <row r="25" spans="1:4" ht="110.25" x14ac:dyDescent="0.25">
      <c r="A25" s="62" t="s">
        <v>234</v>
      </c>
      <c r="B25" s="63" t="s">
        <v>235</v>
      </c>
      <c r="C25" s="65">
        <v>35</v>
      </c>
      <c r="D25" s="65">
        <v>40</v>
      </c>
    </row>
    <row r="26" spans="1:4" ht="94.5" x14ac:dyDescent="0.25">
      <c r="A26" s="62" t="s">
        <v>236</v>
      </c>
      <c r="B26" s="63" t="s">
        <v>237</v>
      </c>
      <c r="C26" s="65">
        <v>4300</v>
      </c>
      <c r="D26" s="65">
        <v>4400</v>
      </c>
    </row>
    <row r="27" spans="1:4" x14ac:dyDescent="0.25">
      <c r="A27" s="62" t="s">
        <v>238</v>
      </c>
      <c r="B27" s="63" t="s">
        <v>239</v>
      </c>
      <c r="C27" s="65">
        <f>C28+C32+C34+C36</f>
        <v>16410.009999999998</v>
      </c>
      <c r="D27" s="65">
        <f>D28+D32+D34+D36</f>
        <v>16560.849999999999</v>
      </c>
    </row>
    <row r="28" spans="1:4" ht="31.5" x14ac:dyDescent="0.25">
      <c r="A28" s="62" t="s">
        <v>240</v>
      </c>
      <c r="B28" s="63" t="s">
        <v>241</v>
      </c>
      <c r="C28" s="65">
        <f>SUM(C29:C31)</f>
        <v>7612.73</v>
      </c>
      <c r="D28" s="65">
        <f>SUM(D29:D31)</f>
        <v>7741.35</v>
      </c>
    </row>
    <row r="29" spans="1:4" ht="31.5" x14ac:dyDescent="0.25">
      <c r="A29" s="62" t="s">
        <v>242</v>
      </c>
      <c r="B29" s="63" t="s">
        <v>243</v>
      </c>
      <c r="C29" s="65">
        <v>4152.08</v>
      </c>
      <c r="D29" s="65">
        <v>4235.12</v>
      </c>
    </row>
    <row r="30" spans="1:4" ht="47.25" x14ac:dyDescent="0.25">
      <c r="A30" s="62" t="s">
        <v>244</v>
      </c>
      <c r="B30" s="63" t="s">
        <v>245</v>
      </c>
      <c r="C30" s="65">
        <v>2278.65</v>
      </c>
      <c r="D30" s="65">
        <v>2324.23</v>
      </c>
    </row>
    <row r="31" spans="1:4" ht="31.5" x14ac:dyDescent="0.25">
      <c r="A31" s="62" t="s">
        <v>246</v>
      </c>
      <c r="B31" s="63" t="s">
        <v>247</v>
      </c>
      <c r="C31" s="65">
        <v>1182</v>
      </c>
      <c r="D31" s="65">
        <v>1182</v>
      </c>
    </row>
    <row r="32" spans="1:4" ht="31.5" x14ac:dyDescent="0.25">
      <c r="A32" s="62" t="s">
        <v>248</v>
      </c>
      <c r="B32" s="63" t="s">
        <v>249</v>
      </c>
      <c r="C32" s="65">
        <f>C33</f>
        <v>6551.41</v>
      </c>
      <c r="D32" s="65">
        <f>D33</f>
        <v>6551.41</v>
      </c>
    </row>
    <row r="33" spans="1:4" ht="31.5" x14ac:dyDescent="0.25">
      <c r="A33" s="62" t="s">
        <v>250</v>
      </c>
      <c r="B33" s="63" t="s">
        <v>249</v>
      </c>
      <c r="C33" s="65">
        <v>6551.41</v>
      </c>
      <c r="D33" s="65">
        <v>6551.41</v>
      </c>
    </row>
    <row r="34" spans="1:4" x14ac:dyDescent="0.25">
      <c r="A34" s="62" t="s">
        <v>251</v>
      </c>
      <c r="B34" s="63" t="s">
        <v>252</v>
      </c>
      <c r="C34" s="65">
        <f t="shared" ref="C34:D34" si="0">C35</f>
        <v>2221.87</v>
      </c>
      <c r="D34" s="65">
        <f t="shared" si="0"/>
        <v>2244.09</v>
      </c>
    </row>
    <row r="35" spans="1:4" x14ac:dyDescent="0.25">
      <c r="A35" s="62" t="s">
        <v>253</v>
      </c>
      <c r="B35" s="63" t="s">
        <v>252</v>
      </c>
      <c r="C35" s="65">
        <v>2221.87</v>
      </c>
      <c r="D35" s="65">
        <v>2244.09</v>
      </c>
    </row>
    <row r="36" spans="1:4" ht="31.5" x14ac:dyDescent="0.25">
      <c r="A36" s="62" t="s">
        <v>254</v>
      </c>
      <c r="B36" s="63" t="s">
        <v>255</v>
      </c>
      <c r="C36" s="65">
        <f>C37</f>
        <v>24</v>
      </c>
      <c r="D36" s="65">
        <f>D37</f>
        <v>24</v>
      </c>
    </row>
    <row r="37" spans="1:4" ht="47.25" x14ac:dyDescent="0.25">
      <c r="A37" s="62" t="s">
        <v>256</v>
      </c>
      <c r="B37" s="63" t="s">
        <v>257</v>
      </c>
      <c r="C37" s="65">
        <v>24</v>
      </c>
      <c r="D37" s="65">
        <v>24</v>
      </c>
    </row>
    <row r="38" spans="1:4" x14ac:dyDescent="0.25">
      <c r="A38" s="62" t="s">
        <v>258</v>
      </c>
      <c r="B38" s="63" t="s">
        <v>259</v>
      </c>
      <c r="C38" s="65">
        <f>C39</f>
        <v>24663.699999999997</v>
      </c>
      <c r="D38" s="65">
        <f>D39</f>
        <v>25526.93</v>
      </c>
    </row>
    <row r="39" spans="1:4" x14ac:dyDescent="0.25">
      <c r="A39" s="62" t="s">
        <v>260</v>
      </c>
      <c r="B39" s="63" t="s">
        <v>261</v>
      </c>
      <c r="C39" s="65">
        <f>C40+C41</f>
        <v>24663.699999999997</v>
      </c>
      <c r="D39" s="65">
        <f>D40+D41</f>
        <v>25526.93</v>
      </c>
    </row>
    <row r="40" spans="1:4" ht="31.5" x14ac:dyDescent="0.25">
      <c r="A40" s="62" t="s">
        <v>262</v>
      </c>
      <c r="B40" s="63" t="s">
        <v>263</v>
      </c>
      <c r="C40" s="65">
        <v>24663.599999999999</v>
      </c>
      <c r="D40" s="65">
        <v>25526.83</v>
      </c>
    </row>
    <row r="41" spans="1:4" ht="31.5" x14ac:dyDescent="0.25">
      <c r="A41" s="62" t="s">
        <v>264</v>
      </c>
      <c r="B41" s="63" t="s">
        <v>265</v>
      </c>
      <c r="C41" s="65">
        <v>0.1</v>
      </c>
      <c r="D41" s="65">
        <v>0.1</v>
      </c>
    </row>
    <row r="42" spans="1:4" ht="31.5" x14ac:dyDescent="0.25">
      <c r="A42" s="62" t="s">
        <v>266</v>
      </c>
      <c r="B42" s="63" t="s">
        <v>267</v>
      </c>
      <c r="C42" s="65">
        <f t="shared" ref="C42:D43" si="1">C43</f>
        <v>56</v>
      </c>
      <c r="D42" s="65">
        <f t="shared" si="1"/>
        <v>57</v>
      </c>
    </row>
    <row r="43" spans="1:4" x14ac:dyDescent="0.25">
      <c r="A43" s="62" t="s">
        <v>268</v>
      </c>
      <c r="B43" s="63" t="s">
        <v>269</v>
      </c>
      <c r="C43" s="65">
        <f t="shared" si="1"/>
        <v>56</v>
      </c>
      <c r="D43" s="65">
        <f t="shared" si="1"/>
        <v>57</v>
      </c>
    </row>
    <row r="44" spans="1:4" ht="31.5" x14ac:dyDescent="0.25">
      <c r="A44" s="62" t="s">
        <v>270</v>
      </c>
      <c r="B44" s="63" t="s">
        <v>271</v>
      </c>
      <c r="C44" s="65">
        <v>56</v>
      </c>
      <c r="D44" s="65">
        <v>57</v>
      </c>
    </row>
    <row r="45" spans="1:4" x14ac:dyDescent="0.25">
      <c r="A45" s="62" t="s">
        <v>272</v>
      </c>
      <c r="B45" s="63" t="s">
        <v>273</v>
      </c>
      <c r="C45" s="65">
        <f>C46+C48</f>
        <v>1856</v>
      </c>
      <c r="D45" s="65">
        <f>D46+D48</f>
        <v>1876.6</v>
      </c>
    </row>
    <row r="46" spans="1:4" ht="31.5" x14ac:dyDescent="0.25">
      <c r="A46" s="62" t="s">
        <v>274</v>
      </c>
      <c r="B46" s="63" t="s">
        <v>275</v>
      </c>
      <c r="C46" s="65">
        <f>C47</f>
        <v>1717</v>
      </c>
      <c r="D46" s="65">
        <f>D47</f>
        <v>1737.6</v>
      </c>
    </row>
    <row r="47" spans="1:4" ht="63" x14ac:dyDescent="0.25">
      <c r="A47" s="62" t="s">
        <v>276</v>
      </c>
      <c r="B47" s="63" t="s">
        <v>277</v>
      </c>
      <c r="C47" s="65">
        <v>1717</v>
      </c>
      <c r="D47" s="65">
        <v>1737.6</v>
      </c>
    </row>
    <row r="48" spans="1:4" ht="47.25" x14ac:dyDescent="0.25">
      <c r="A48" s="62" t="s">
        <v>278</v>
      </c>
      <c r="B48" s="63" t="s">
        <v>279</v>
      </c>
      <c r="C48" s="65">
        <f>C49+C51</f>
        <v>139</v>
      </c>
      <c r="D48" s="65">
        <f>D49+D51</f>
        <v>139</v>
      </c>
    </row>
    <row r="49" spans="1:6" ht="78.75" x14ac:dyDescent="0.25">
      <c r="A49" s="62" t="s">
        <v>280</v>
      </c>
      <c r="B49" s="63" t="s">
        <v>281</v>
      </c>
      <c r="C49" s="65">
        <f>C50</f>
        <v>130</v>
      </c>
      <c r="D49" s="65">
        <f>D50</f>
        <v>130</v>
      </c>
    </row>
    <row r="50" spans="1:6" ht="94.5" x14ac:dyDescent="0.25">
      <c r="A50" s="62" t="s">
        <v>282</v>
      </c>
      <c r="B50" s="63" t="s">
        <v>34</v>
      </c>
      <c r="C50" s="65">
        <v>130</v>
      </c>
      <c r="D50" s="65">
        <v>130</v>
      </c>
    </row>
    <row r="51" spans="1:6" ht="31.5" x14ac:dyDescent="0.25">
      <c r="A51" s="62" t="s">
        <v>283</v>
      </c>
      <c r="B51" s="63" t="s">
        <v>36</v>
      </c>
      <c r="C51" s="65">
        <v>9</v>
      </c>
      <c r="D51" s="65">
        <v>9</v>
      </c>
    </row>
    <row r="52" spans="1:6" x14ac:dyDescent="0.25">
      <c r="A52" s="62"/>
      <c r="B52" s="63" t="s">
        <v>284</v>
      </c>
      <c r="C52" s="65">
        <f>C53+C61+C67+C83</f>
        <v>4209.45</v>
      </c>
      <c r="D52" s="65">
        <f>D53+D61+D67+D83</f>
        <v>4226.6151</v>
      </c>
      <c r="E52" s="68">
        <f>C52-250</f>
        <v>3959.45</v>
      </c>
      <c r="F52" s="68">
        <f>D52-250</f>
        <v>3976.6151</v>
      </c>
    </row>
    <row r="53" spans="1:6" ht="47.25" x14ac:dyDescent="0.25">
      <c r="A53" s="62" t="s">
        <v>285</v>
      </c>
      <c r="B53" s="63" t="s">
        <v>286</v>
      </c>
      <c r="C53" s="65">
        <f>C54+C56</f>
        <v>2136.98</v>
      </c>
      <c r="D53" s="65">
        <f>D54+D56</f>
        <v>2136.98</v>
      </c>
    </row>
    <row r="54" spans="1:6" ht="31.5" hidden="1" customHeight="1" x14ac:dyDescent="0.25">
      <c r="A54" s="62" t="s">
        <v>287</v>
      </c>
      <c r="B54" s="63" t="s">
        <v>288</v>
      </c>
      <c r="C54" s="65">
        <f>C55</f>
        <v>0</v>
      </c>
      <c r="D54" s="65">
        <f>D55</f>
        <v>0</v>
      </c>
    </row>
    <row r="55" spans="1:6" ht="47.25" hidden="1" customHeight="1" x14ac:dyDescent="0.25">
      <c r="A55" s="62" t="s">
        <v>289</v>
      </c>
      <c r="B55" s="63" t="s">
        <v>38</v>
      </c>
      <c r="C55" s="65"/>
      <c r="D55" s="65"/>
    </row>
    <row r="56" spans="1:6" ht="110.25" x14ac:dyDescent="0.25">
      <c r="A56" s="62" t="s">
        <v>290</v>
      </c>
      <c r="B56" s="63" t="s">
        <v>291</v>
      </c>
      <c r="C56" s="65">
        <f>C58+C59</f>
        <v>2136.98</v>
      </c>
      <c r="D56" s="65">
        <f>D58+D59</f>
        <v>2136.98</v>
      </c>
    </row>
    <row r="57" spans="1:6" ht="94.5" x14ac:dyDescent="0.25">
      <c r="A57" s="62" t="s">
        <v>292</v>
      </c>
      <c r="B57" s="63" t="s">
        <v>293</v>
      </c>
      <c r="C57" s="65">
        <f>C58</f>
        <v>1800</v>
      </c>
      <c r="D57" s="65">
        <f>D58</f>
        <v>1800</v>
      </c>
    </row>
    <row r="58" spans="1:6" ht="94.5" x14ac:dyDescent="0.25">
      <c r="A58" s="62" t="s">
        <v>294</v>
      </c>
      <c r="B58" s="63" t="s">
        <v>40</v>
      </c>
      <c r="C58" s="65">
        <v>1800</v>
      </c>
      <c r="D58" s="65">
        <v>1800</v>
      </c>
    </row>
    <row r="59" spans="1:6" ht="94.5" x14ac:dyDescent="0.25">
      <c r="A59" s="62" t="s">
        <v>295</v>
      </c>
      <c r="B59" s="63" t="s">
        <v>296</v>
      </c>
      <c r="C59" s="65">
        <f>C60</f>
        <v>336.98</v>
      </c>
      <c r="D59" s="65">
        <f>D60</f>
        <v>336.98</v>
      </c>
    </row>
    <row r="60" spans="1:6" ht="94.5" x14ac:dyDescent="0.25">
      <c r="A60" s="62" t="s">
        <v>297</v>
      </c>
      <c r="B60" s="63" t="s">
        <v>42</v>
      </c>
      <c r="C60" s="65">
        <v>336.98</v>
      </c>
      <c r="D60" s="65">
        <v>336.98</v>
      </c>
    </row>
    <row r="61" spans="1:6" ht="31.5" x14ac:dyDescent="0.25">
      <c r="A61" s="62" t="s">
        <v>298</v>
      </c>
      <c r="B61" s="63" t="s">
        <v>299</v>
      </c>
      <c r="C61" s="65">
        <f>C62</f>
        <v>105.47</v>
      </c>
      <c r="D61" s="65">
        <f>D62</f>
        <v>105.47</v>
      </c>
    </row>
    <row r="62" spans="1:6" ht="31.5" x14ac:dyDescent="0.25">
      <c r="A62" s="62" t="s">
        <v>300</v>
      </c>
      <c r="B62" s="63" t="s">
        <v>301</v>
      </c>
      <c r="C62" s="65">
        <f>SUM(C63:C66)</f>
        <v>105.47</v>
      </c>
      <c r="D62" s="65">
        <f>SUM(D63:D66)</f>
        <v>105.47</v>
      </c>
    </row>
    <row r="63" spans="1:6" ht="31.5" x14ac:dyDescent="0.25">
      <c r="A63" s="62" t="s">
        <v>302</v>
      </c>
      <c r="B63" s="63" t="s">
        <v>303</v>
      </c>
      <c r="C63" s="65">
        <v>30</v>
      </c>
      <c r="D63" s="65">
        <v>30</v>
      </c>
    </row>
    <row r="64" spans="1:6" ht="31.5" x14ac:dyDescent="0.25">
      <c r="A64" s="62" t="s">
        <v>304</v>
      </c>
      <c r="B64" s="63" t="s">
        <v>305</v>
      </c>
      <c r="C64" s="65">
        <v>3</v>
      </c>
      <c r="D64" s="65">
        <v>3</v>
      </c>
    </row>
    <row r="65" spans="1:4" ht="31.5" x14ac:dyDescent="0.25">
      <c r="A65" s="62" t="s">
        <v>306</v>
      </c>
      <c r="B65" s="63" t="s">
        <v>307</v>
      </c>
      <c r="C65" s="65">
        <v>1</v>
      </c>
      <c r="D65" s="65">
        <v>1</v>
      </c>
    </row>
    <row r="66" spans="1:4" ht="31.5" x14ac:dyDescent="0.25">
      <c r="A66" s="62" t="s">
        <v>308</v>
      </c>
      <c r="B66" s="63" t="s">
        <v>309</v>
      </c>
      <c r="C66" s="65">
        <v>71.47</v>
      </c>
      <c r="D66" s="65">
        <v>71.47</v>
      </c>
    </row>
    <row r="67" spans="1:4" ht="47.25" customHeight="1" x14ac:dyDescent="0.25">
      <c r="A67" s="62" t="s">
        <v>310</v>
      </c>
      <c r="B67" s="63" t="s">
        <v>311</v>
      </c>
      <c r="C67" s="65">
        <f>C68</f>
        <v>250</v>
      </c>
      <c r="D67" s="65">
        <f>D68</f>
        <v>250</v>
      </c>
    </row>
    <row r="68" spans="1:4" ht="15.75" customHeight="1" x14ac:dyDescent="0.25">
      <c r="A68" s="62" t="s">
        <v>312</v>
      </c>
      <c r="B68" s="63" t="s">
        <v>313</v>
      </c>
      <c r="C68" s="65">
        <f>C70</f>
        <v>250</v>
      </c>
      <c r="D68" s="65">
        <f>D70</f>
        <v>250</v>
      </c>
    </row>
    <row r="69" spans="1:4" ht="15.75" customHeight="1" x14ac:dyDescent="0.25">
      <c r="A69" s="62" t="s">
        <v>314</v>
      </c>
      <c r="B69" s="63" t="s">
        <v>315</v>
      </c>
      <c r="C69" s="65">
        <f>C70</f>
        <v>250</v>
      </c>
      <c r="D69" s="65">
        <f>D70</f>
        <v>250</v>
      </c>
    </row>
    <row r="70" spans="1:4" ht="47.25" customHeight="1" x14ac:dyDescent="0.25">
      <c r="A70" s="62" t="s">
        <v>573</v>
      </c>
      <c r="B70" s="63" t="s">
        <v>44</v>
      </c>
      <c r="C70" s="65">
        <v>250</v>
      </c>
      <c r="D70" s="65">
        <v>250</v>
      </c>
    </row>
    <row r="71" spans="1:4" ht="31.5" hidden="1" x14ac:dyDescent="0.25">
      <c r="A71" s="62" t="s">
        <v>316</v>
      </c>
      <c r="B71" s="63" t="s">
        <v>183</v>
      </c>
      <c r="C71" s="65">
        <f t="shared" ref="C71:D71" si="2">C75+C72</f>
        <v>0</v>
      </c>
      <c r="D71" s="65">
        <f t="shared" si="2"/>
        <v>0</v>
      </c>
    </row>
    <row r="72" spans="1:4" ht="94.5" hidden="1" x14ac:dyDescent="0.25">
      <c r="A72" s="62" t="s">
        <v>317</v>
      </c>
      <c r="B72" s="63" t="s">
        <v>318</v>
      </c>
      <c r="C72" s="65">
        <f t="shared" ref="C72:D73" si="3">C73</f>
        <v>0</v>
      </c>
      <c r="D72" s="65">
        <f t="shared" si="3"/>
        <v>0</v>
      </c>
    </row>
    <row r="73" spans="1:4" ht="110.25" hidden="1" x14ac:dyDescent="0.25">
      <c r="A73" s="62" t="s">
        <v>319</v>
      </c>
      <c r="B73" s="63" t="s">
        <v>320</v>
      </c>
      <c r="C73" s="65">
        <f t="shared" si="3"/>
        <v>0</v>
      </c>
      <c r="D73" s="65">
        <f t="shared" si="3"/>
        <v>0</v>
      </c>
    </row>
    <row r="74" spans="1:4" ht="110.25" hidden="1" x14ac:dyDescent="0.25">
      <c r="A74" s="62" t="s">
        <v>321</v>
      </c>
      <c r="B74" s="63" t="s">
        <v>48</v>
      </c>
      <c r="C74" s="65">
        <v>0</v>
      </c>
      <c r="D74" s="65">
        <v>0</v>
      </c>
    </row>
    <row r="75" spans="1:4" ht="63" hidden="1" customHeight="1" x14ac:dyDescent="0.25">
      <c r="A75" s="62" t="s">
        <v>322</v>
      </c>
      <c r="B75" s="63" t="s">
        <v>323</v>
      </c>
      <c r="C75" s="65">
        <f>C76+C78</f>
        <v>0</v>
      </c>
      <c r="D75" s="65">
        <f>D76+D78</f>
        <v>0</v>
      </c>
    </row>
    <row r="76" spans="1:4" ht="47.25" hidden="1" customHeight="1" x14ac:dyDescent="0.25">
      <c r="A76" s="62" t="s">
        <v>324</v>
      </c>
      <c r="B76" s="63" t="s">
        <v>325</v>
      </c>
      <c r="C76" s="65">
        <f t="shared" ref="C76:D76" si="4">C77</f>
        <v>0</v>
      </c>
      <c r="D76" s="65">
        <f t="shared" si="4"/>
        <v>0</v>
      </c>
    </row>
    <row r="77" spans="1:4" ht="63" hidden="1" customHeight="1" x14ac:dyDescent="0.25">
      <c r="A77" s="62" t="s">
        <v>326</v>
      </c>
      <c r="B77" s="63" t="s">
        <v>327</v>
      </c>
      <c r="C77" s="65">
        <v>0</v>
      </c>
      <c r="D77" s="65">
        <v>0</v>
      </c>
    </row>
    <row r="78" spans="1:4" ht="63" hidden="1" customHeight="1" x14ac:dyDescent="0.25">
      <c r="A78" s="62" t="s">
        <v>328</v>
      </c>
      <c r="B78" s="63" t="s">
        <v>329</v>
      </c>
      <c r="C78" s="70">
        <f>C79</f>
        <v>0</v>
      </c>
      <c r="D78" s="70">
        <f>D79</f>
        <v>0</v>
      </c>
    </row>
    <row r="79" spans="1:4" ht="63" hidden="1" customHeight="1" x14ac:dyDescent="0.25">
      <c r="A79" s="62" t="s">
        <v>184</v>
      </c>
      <c r="B79" s="63" t="s">
        <v>52</v>
      </c>
      <c r="C79" s="70">
        <v>0</v>
      </c>
      <c r="D79" s="70">
        <v>0</v>
      </c>
    </row>
    <row r="80" spans="1:4" ht="15.75" hidden="1" customHeight="1" x14ac:dyDescent="0.25">
      <c r="A80" s="62" t="s">
        <v>330</v>
      </c>
      <c r="B80" s="63" t="s">
        <v>331</v>
      </c>
      <c r="C80" s="65">
        <f t="shared" ref="C80:D81" si="5">C81</f>
        <v>0</v>
      </c>
      <c r="D80" s="65">
        <f t="shared" si="5"/>
        <v>0</v>
      </c>
    </row>
    <row r="81" spans="1:5" ht="47.25" hidden="1" customHeight="1" x14ac:dyDescent="0.25">
      <c r="A81" s="62" t="s">
        <v>332</v>
      </c>
      <c r="B81" s="63" t="s">
        <v>333</v>
      </c>
      <c r="C81" s="65">
        <f t="shared" si="5"/>
        <v>0</v>
      </c>
      <c r="D81" s="65">
        <f t="shared" si="5"/>
        <v>0</v>
      </c>
    </row>
    <row r="82" spans="1:5" ht="31.5" hidden="1" customHeight="1" x14ac:dyDescent="0.25">
      <c r="A82" s="62" t="s">
        <v>334</v>
      </c>
      <c r="B82" s="63" t="s">
        <v>335</v>
      </c>
      <c r="C82" s="65"/>
      <c r="D82" s="65"/>
    </row>
    <row r="83" spans="1:5" x14ac:dyDescent="0.25">
      <c r="A83" s="62" t="s">
        <v>336</v>
      </c>
      <c r="B83" s="63" t="s">
        <v>337</v>
      </c>
      <c r="C83" s="65">
        <f>C84+C87+C88+C90+C94+C95+C97+C98</f>
        <v>1717</v>
      </c>
      <c r="D83" s="65">
        <f>D84+D87+D88+D90+D94+D95+D97+D98</f>
        <v>1734.1651000000002</v>
      </c>
      <c r="E83" s="68"/>
    </row>
    <row r="84" spans="1:5" ht="31.5" x14ac:dyDescent="0.25">
      <c r="A84" s="62" t="s">
        <v>338</v>
      </c>
      <c r="B84" s="123" t="s">
        <v>339</v>
      </c>
      <c r="C84" s="65">
        <f>C85+C86</f>
        <v>23.01</v>
      </c>
      <c r="D84" s="65">
        <f>D85+D86</f>
        <v>23.240100000000002</v>
      </c>
    </row>
    <row r="85" spans="1:5" ht="78.75" x14ac:dyDescent="0.25">
      <c r="A85" s="62" t="s">
        <v>340</v>
      </c>
      <c r="B85" s="123" t="s">
        <v>580</v>
      </c>
      <c r="C85" s="65">
        <v>21.01</v>
      </c>
      <c r="D85" s="65">
        <f t="shared" ref="D85:D92" si="6">C85*101%</f>
        <v>21.220100000000002</v>
      </c>
    </row>
    <row r="86" spans="1:5" ht="63" x14ac:dyDescent="0.25">
      <c r="A86" s="62" t="s">
        <v>341</v>
      </c>
      <c r="B86" s="123" t="s">
        <v>342</v>
      </c>
      <c r="C86" s="65">
        <v>2</v>
      </c>
      <c r="D86" s="65">
        <f t="shared" si="6"/>
        <v>2.02</v>
      </c>
    </row>
    <row r="87" spans="1:5" ht="78.75" x14ac:dyDescent="0.25">
      <c r="A87" s="62" t="s">
        <v>343</v>
      </c>
      <c r="B87" s="123" t="s">
        <v>581</v>
      </c>
      <c r="C87" s="65">
        <v>57</v>
      </c>
      <c r="D87" s="65">
        <f t="shared" si="6"/>
        <v>57.57</v>
      </c>
    </row>
    <row r="88" spans="1:5" ht="78.75" x14ac:dyDescent="0.25">
      <c r="A88" s="62" t="s">
        <v>583</v>
      </c>
      <c r="B88" s="123" t="s">
        <v>582</v>
      </c>
      <c r="C88" s="65">
        <f>C89</f>
        <v>20.5</v>
      </c>
      <c r="D88" s="65">
        <f>D89</f>
        <v>20.705000000000002</v>
      </c>
    </row>
    <row r="89" spans="1:5" ht="63" x14ac:dyDescent="0.25">
      <c r="A89" s="62" t="s">
        <v>344</v>
      </c>
      <c r="B89" s="123" t="s">
        <v>345</v>
      </c>
      <c r="C89" s="65">
        <v>20.5</v>
      </c>
      <c r="D89" s="65">
        <f t="shared" si="6"/>
        <v>20.705000000000002</v>
      </c>
    </row>
    <row r="90" spans="1:5" ht="126" x14ac:dyDescent="0.25">
      <c r="A90" s="62" t="s">
        <v>585</v>
      </c>
      <c r="B90" s="123" t="s">
        <v>584</v>
      </c>
      <c r="C90" s="65">
        <f>C91+C92+C93</f>
        <v>60</v>
      </c>
      <c r="D90" s="65">
        <f>D91+D92+D93</f>
        <v>65.5</v>
      </c>
    </row>
    <row r="91" spans="1:5" ht="48.75" customHeight="1" x14ac:dyDescent="0.25">
      <c r="A91" s="62" t="s">
        <v>592</v>
      </c>
      <c r="B91" s="123" t="s">
        <v>587</v>
      </c>
      <c r="C91" s="65">
        <v>20</v>
      </c>
      <c r="D91" s="65">
        <f t="shared" si="6"/>
        <v>20.2</v>
      </c>
    </row>
    <row r="92" spans="1:5" ht="51" customHeight="1" x14ac:dyDescent="0.25">
      <c r="A92" s="62" t="s">
        <v>591</v>
      </c>
      <c r="B92" s="123" t="s">
        <v>586</v>
      </c>
      <c r="C92" s="65">
        <v>30</v>
      </c>
      <c r="D92" s="65">
        <f t="shared" si="6"/>
        <v>30.3</v>
      </c>
    </row>
    <row r="93" spans="1:5" ht="51" customHeight="1" x14ac:dyDescent="0.25">
      <c r="A93" s="62" t="s">
        <v>593</v>
      </c>
      <c r="B93" s="123" t="s">
        <v>346</v>
      </c>
      <c r="C93" s="65">
        <v>10</v>
      </c>
      <c r="D93" s="65">
        <v>15</v>
      </c>
    </row>
    <row r="94" spans="1:5" ht="63" x14ac:dyDescent="0.25">
      <c r="A94" s="62" t="s">
        <v>347</v>
      </c>
      <c r="B94" s="123" t="s">
        <v>348</v>
      </c>
      <c r="C94" s="65">
        <v>472</v>
      </c>
      <c r="D94" s="65">
        <v>482</v>
      </c>
    </row>
    <row r="95" spans="1:5" ht="47.25" x14ac:dyDescent="0.25">
      <c r="A95" s="62" t="s">
        <v>589</v>
      </c>
      <c r="B95" s="123" t="s">
        <v>588</v>
      </c>
      <c r="C95" s="65">
        <f>C96</f>
        <v>14</v>
      </c>
      <c r="D95" s="65">
        <f>D96</f>
        <v>0</v>
      </c>
    </row>
    <row r="96" spans="1:5" ht="63" x14ac:dyDescent="0.25">
      <c r="A96" s="62" t="s">
        <v>579</v>
      </c>
      <c r="B96" s="123" t="s">
        <v>60</v>
      </c>
      <c r="C96" s="65">
        <v>14</v>
      </c>
      <c r="D96" s="65"/>
    </row>
    <row r="97" spans="1:4" ht="78.75" x14ac:dyDescent="0.25">
      <c r="A97" s="62" t="s">
        <v>349</v>
      </c>
      <c r="B97" s="123" t="s">
        <v>350</v>
      </c>
      <c r="C97" s="65">
        <f>225-54.51</f>
        <v>170.49</v>
      </c>
      <c r="D97" s="65">
        <v>172.19</v>
      </c>
    </row>
    <row r="98" spans="1:4" ht="31.5" x14ac:dyDescent="0.25">
      <c r="A98" s="62" t="s">
        <v>590</v>
      </c>
      <c r="B98" s="123" t="s">
        <v>351</v>
      </c>
      <c r="C98" s="65">
        <f>C99</f>
        <v>900</v>
      </c>
      <c r="D98" s="65">
        <f>D99</f>
        <v>912.96</v>
      </c>
    </row>
    <row r="99" spans="1:4" ht="47.25" x14ac:dyDescent="0.25">
      <c r="A99" s="62" t="s">
        <v>352</v>
      </c>
      <c r="B99" s="123" t="s">
        <v>64</v>
      </c>
      <c r="C99" s="65">
        <f>200+700</f>
        <v>900</v>
      </c>
      <c r="D99" s="65">
        <v>912.96</v>
      </c>
    </row>
    <row r="100" spans="1:4" ht="15.75" hidden="1" customHeight="1" x14ac:dyDescent="0.25">
      <c r="A100" s="62" t="s">
        <v>353</v>
      </c>
      <c r="B100" s="63" t="s">
        <v>354</v>
      </c>
      <c r="C100" s="65">
        <f t="shared" ref="C100:D101" si="7">C101</f>
        <v>0</v>
      </c>
      <c r="D100" s="65">
        <f t="shared" si="7"/>
        <v>0</v>
      </c>
    </row>
    <row r="101" spans="1:4" ht="15.75" hidden="1" customHeight="1" x14ac:dyDescent="0.25">
      <c r="A101" s="62" t="s">
        <v>355</v>
      </c>
      <c r="B101" s="63" t="s">
        <v>356</v>
      </c>
      <c r="C101" s="65">
        <f t="shared" si="7"/>
        <v>0</v>
      </c>
      <c r="D101" s="65">
        <f t="shared" si="7"/>
        <v>0</v>
      </c>
    </row>
    <row r="102" spans="1:4" ht="31.5" hidden="1" customHeight="1" x14ac:dyDescent="0.25">
      <c r="A102" s="62" t="s">
        <v>357</v>
      </c>
      <c r="B102" s="63" t="s">
        <v>68</v>
      </c>
      <c r="C102" s="65"/>
      <c r="D102" s="65"/>
    </row>
    <row r="103" spans="1:4" x14ac:dyDescent="0.25">
      <c r="A103" s="62" t="s">
        <v>358</v>
      </c>
      <c r="B103" s="63" t="s">
        <v>359</v>
      </c>
      <c r="C103" s="65">
        <f>C104+C201+C203+C199</f>
        <v>267673.80000000005</v>
      </c>
      <c r="D103" s="65">
        <f>D104+D201+D203+D199</f>
        <v>267673.80000000005</v>
      </c>
    </row>
    <row r="104" spans="1:4" ht="47.25" x14ac:dyDescent="0.25">
      <c r="A104" s="62" t="s">
        <v>360</v>
      </c>
      <c r="B104" s="63" t="s">
        <v>361</v>
      </c>
      <c r="C104" s="65">
        <f>C105+C112+C144+C192</f>
        <v>267673.80000000005</v>
      </c>
      <c r="D104" s="65">
        <f>D105+D112+D144+D192</f>
        <v>267673.80000000005</v>
      </c>
    </row>
    <row r="105" spans="1:4" ht="31.5" x14ac:dyDescent="0.25">
      <c r="A105" s="62" t="s">
        <v>362</v>
      </c>
      <c r="B105" s="63" t="s">
        <v>363</v>
      </c>
      <c r="C105" s="65">
        <f>C106+C108+C110</f>
        <v>99796.6</v>
      </c>
      <c r="D105" s="65">
        <f>D106+D108+D110</f>
        <v>99796.6</v>
      </c>
    </row>
    <row r="106" spans="1:4" ht="31.5" x14ac:dyDescent="0.25">
      <c r="A106" s="62" t="s">
        <v>364</v>
      </c>
      <c r="B106" s="63" t="s">
        <v>365</v>
      </c>
      <c r="C106" s="65">
        <f>C107</f>
        <v>99796.6</v>
      </c>
      <c r="D106" s="65">
        <f>D107</f>
        <v>99796.6</v>
      </c>
    </row>
    <row r="107" spans="1:4" ht="45.75" customHeight="1" x14ac:dyDescent="0.25">
      <c r="A107" s="62" t="s">
        <v>366</v>
      </c>
      <c r="B107" s="63" t="s">
        <v>72</v>
      </c>
      <c r="C107" s="65">
        <v>99796.6</v>
      </c>
      <c r="D107" s="65">
        <v>99796.6</v>
      </c>
    </row>
    <row r="108" spans="1:4" ht="31.5" hidden="1" customHeight="1" x14ac:dyDescent="0.25">
      <c r="A108" s="62" t="s">
        <v>367</v>
      </c>
      <c r="B108" s="63" t="s">
        <v>368</v>
      </c>
      <c r="C108" s="65">
        <f>C109</f>
        <v>0</v>
      </c>
      <c r="D108" s="65">
        <f>D109</f>
        <v>0</v>
      </c>
    </row>
    <row r="109" spans="1:4" ht="47.25" hidden="1" customHeight="1" x14ac:dyDescent="0.25">
      <c r="A109" s="62" t="s">
        <v>369</v>
      </c>
      <c r="B109" s="63" t="s">
        <v>74</v>
      </c>
      <c r="C109" s="65"/>
      <c r="D109" s="65"/>
    </row>
    <row r="110" spans="1:4" ht="15.75" hidden="1" customHeight="1" x14ac:dyDescent="0.25">
      <c r="A110" s="62" t="s">
        <v>370</v>
      </c>
      <c r="B110" s="63" t="s">
        <v>371</v>
      </c>
      <c r="C110" s="65">
        <f>SUM(C111)</f>
        <v>0</v>
      </c>
      <c r="D110" s="65">
        <f>SUM(D111)</f>
        <v>0</v>
      </c>
    </row>
    <row r="111" spans="1:4" ht="15.75" hidden="1" customHeight="1" x14ac:dyDescent="0.25">
      <c r="A111" s="62" t="s">
        <v>372</v>
      </c>
      <c r="B111" s="63" t="s">
        <v>78</v>
      </c>
      <c r="C111" s="65"/>
      <c r="D111" s="65"/>
    </row>
    <row r="112" spans="1:4" ht="47.25" x14ac:dyDescent="0.25">
      <c r="A112" s="62" t="s">
        <v>373</v>
      </c>
      <c r="B112" s="63" t="s">
        <v>374</v>
      </c>
      <c r="C112" s="65">
        <f>C113+C117+C119+C121+C126+C129+C135+C131+C123+C115+C133</f>
        <v>5843</v>
      </c>
      <c r="D112" s="65">
        <f>D113+D117+D119+D121+D126+D129+D135+D131+D123+D115+D133</f>
        <v>5843</v>
      </c>
    </row>
    <row r="113" spans="1:4" ht="47.25" hidden="1" x14ac:dyDescent="0.25">
      <c r="A113" s="62" t="s">
        <v>375</v>
      </c>
      <c r="B113" s="63" t="s">
        <v>376</v>
      </c>
      <c r="C113" s="65">
        <f>C114</f>
        <v>0</v>
      </c>
      <c r="D113" s="65">
        <f>D114</f>
        <v>0</v>
      </c>
    </row>
    <row r="114" spans="1:4" ht="63" hidden="1" x14ac:dyDescent="0.25">
      <c r="A114" s="62" t="s">
        <v>377</v>
      </c>
      <c r="B114" s="63" t="s">
        <v>84</v>
      </c>
      <c r="C114" s="65"/>
      <c r="D114" s="65"/>
    </row>
    <row r="115" spans="1:4" ht="31.5" x14ac:dyDescent="0.25">
      <c r="A115" s="62" t="s">
        <v>378</v>
      </c>
      <c r="B115" s="63" t="s">
        <v>379</v>
      </c>
      <c r="C115" s="65">
        <f>SUM(C116)</f>
        <v>833.3</v>
      </c>
      <c r="D115" s="65">
        <f>SUM(D116)</f>
        <v>833.3</v>
      </c>
    </row>
    <row r="116" spans="1:4" ht="31.5" x14ac:dyDescent="0.25">
      <c r="A116" s="62" t="s">
        <v>380</v>
      </c>
      <c r="B116" s="63" t="s">
        <v>86</v>
      </c>
      <c r="C116" s="65">
        <f>566.8+266.5</f>
        <v>833.3</v>
      </c>
      <c r="D116" s="65">
        <f>566.8+266.5</f>
        <v>833.3</v>
      </c>
    </row>
    <row r="117" spans="1:4" ht="78.75" hidden="1" customHeight="1" x14ac:dyDescent="0.25">
      <c r="A117" s="62" t="s">
        <v>381</v>
      </c>
      <c r="B117" s="63" t="s">
        <v>382</v>
      </c>
      <c r="C117" s="65">
        <f>SUM(C118)</f>
        <v>0</v>
      </c>
      <c r="D117" s="65">
        <f>SUM(D118)</f>
        <v>0</v>
      </c>
    </row>
    <row r="118" spans="1:4" ht="63" hidden="1" customHeight="1" x14ac:dyDescent="0.25">
      <c r="A118" s="62" t="s">
        <v>383</v>
      </c>
      <c r="B118" s="63" t="s">
        <v>384</v>
      </c>
      <c r="C118" s="65"/>
      <c r="D118" s="65"/>
    </row>
    <row r="119" spans="1:4" ht="47.25" hidden="1" x14ac:dyDescent="0.25">
      <c r="A119" s="62" t="s">
        <v>385</v>
      </c>
      <c r="B119" s="63" t="s">
        <v>386</v>
      </c>
      <c r="C119" s="65">
        <f>C120</f>
        <v>0</v>
      </c>
      <c r="D119" s="65">
        <f>D120</f>
        <v>0</v>
      </c>
    </row>
    <row r="120" spans="1:4" ht="66.75" hidden="1" customHeight="1" x14ac:dyDescent="0.25">
      <c r="A120" s="62" t="s">
        <v>387</v>
      </c>
      <c r="B120" s="63" t="s">
        <v>93</v>
      </c>
      <c r="C120" s="65"/>
      <c r="D120" s="65"/>
    </row>
    <row r="121" spans="1:4" ht="47.25" hidden="1" customHeight="1" x14ac:dyDescent="0.25">
      <c r="A121" s="62" t="s">
        <v>388</v>
      </c>
      <c r="B121" s="63" t="s">
        <v>389</v>
      </c>
      <c r="C121" s="65">
        <f>C122</f>
        <v>0</v>
      </c>
      <c r="D121" s="65">
        <f>D122</f>
        <v>0</v>
      </c>
    </row>
    <row r="122" spans="1:4" ht="63" hidden="1" customHeight="1" x14ac:dyDescent="0.25">
      <c r="A122" s="62" t="s">
        <v>390</v>
      </c>
      <c r="B122" s="63" t="s">
        <v>95</v>
      </c>
      <c r="C122" s="65"/>
      <c r="D122" s="65"/>
    </row>
    <row r="123" spans="1:4" ht="110.25" hidden="1" customHeight="1" x14ac:dyDescent="0.25">
      <c r="A123" s="62" t="s">
        <v>391</v>
      </c>
      <c r="B123" s="63" t="s">
        <v>392</v>
      </c>
      <c r="C123" s="65">
        <f t="shared" ref="C123:D124" si="8">C124</f>
        <v>0</v>
      </c>
      <c r="D123" s="65">
        <f t="shared" si="8"/>
        <v>0</v>
      </c>
    </row>
    <row r="124" spans="1:4" ht="110.25" hidden="1" customHeight="1" x14ac:dyDescent="0.25">
      <c r="A124" s="62" t="s">
        <v>393</v>
      </c>
      <c r="B124" s="63" t="s">
        <v>394</v>
      </c>
      <c r="C124" s="65">
        <f t="shared" si="8"/>
        <v>0</v>
      </c>
      <c r="D124" s="65">
        <f t="shared" si="8"/>
        <v>0</v>
      </c>
    </row>
    <row r="125" spans="1:4" ht="78.75" hidden="1" customHeight="1" x14ac:dyDescent="0.25">
      <c r="A125" s="62" t="s">
        <v>395</v>
      </c>
      <c r="B125" s="63" t="s">
        <v>96</v>
      </c>
      <c r="C125" s="65"/>
      <c r="D125" s="65"/>
    </row>
    <row r="126" spans="1:4" ht="78.75" hidden="1" customHeight="1" x14ac:dyDescent="0.25">
      <c r="A126" s="62" t="s">
        <v>396</v>
      </c>
      <c r="B126" s="63" t="s">
        <v>397</v>
      </c>
      <c r="C126" s="65">
        <f>SUM(C127)</f>
        <v>0</v>
      </c>
      <c r="D126" s="65">
        <f>SUM(D127)</f>
        <v>0</v>
      </c>
    </row>
    <row r="127" spans="1:4" ht="78.75" hidden="1" customHeight="1" x14ac:dyDescent="0.25">
      <c r="A127" s="62" t="s">
        <v>398</v>
      </c>
      <c r="B127" s="63" t="s">
        <v>399</v>
      </c>
      <c r="C127" s="65">
        <f>C128</f>
        <v>0</v>
      </c>
      <c r="D127" s="65">
        <f>D128</f>
        <v>0</v>
      </c>
    </row>
    <row r="128" spans="1:4" ht="47.25" hidden="1" customHeight="1" x14ac:dyDescent="0.25">
      <c r="A128" s="62" t="s">
        <v>400</v>
      </c>
      <c r="B128" s="63" t="s">
        <v>97</v>
      </c>
      <c r="C128" s="65"/>
      <c r="D128" s="65"/>
    </row>
    <row r="129" spans="1:4" ht="31.5" hidden="1" customHeight="1" x14ac:dyDescent="0.25">
      <c r="A129" s="62" t="s">
        <v>401</v>
      </c>
      <c r="B129" s="63" t="s">
        <v>402</v>
      </c>
      <c r="C129" s="65">
        <f t="shared" ref="C129:D131" si="9">C130</f>
        <v>0</v>
      </c>
      <c r="D129" s="65">
        <f t="shared" si="9"/>
        <v>0</v>
      </c>
    </row>
    <row r="130" spans="1:4" ht="47.25" hidden="1" customHeight="1" x14ac:dyDescent="0.25">
      <c r="A130" s="62" t="s">
        <v>403</v>
      </c>
      <c r="B130" s="63" t="s">
        <v>404</v>
      </c>
      <c r="C130" s="65"/>
      <c r="D130" s="65"/>
    </row>
    <row r="131" spans="1:4" ht="47.25" hidden="1" x14ac:dyDescent="0.25">
      <c r="A131" s="62" t="s">
        <v>405</v>
      </c>
      <c r="B131" s="63" t="s">
        <v>406</v>
      </c>
      <c r="C131" s="65">
        <f t="shared" si="9"/>
        <v>0</v>
      </c>
      <c r="D131" s="65">
        <f t="shared" si="9"/>
        <v>0</v>
      </c>
    </row>
    <row r="132" spans="1:4" ht="63" hidden="1" x14ac:dyDescent="0.25">
      <c r="A132" s="62" t="s">
        <v>407</v>
      </c>
      <c r="B132" s="63" t="s">
        <v>408</v>
      </c>
      <c r="C132" s="65"/>
      <c r="D132" s="65"/>
    </row>
    <row r="133" spans="1:4" ht="31.5" hidden="1" customHeight="1" x14ac:dyDescent="0.25">
      <c r="A133" s="62" t="s">
        <v>409</v>
      </c>
      <c r="B133" s="63" t="s">
        <v>410</v>
      </c>
      <c r="C133" s="65">
        <f>C134</f>
        <v>0</v>
      </c>
      <c r="D133" s="65">
        <f>D134</f>
        <v>0</v>
      </c>
    </row>
    <row r="134" spans="1:4" ht="47.25" hidden="1" customHeight="1" x14ac:dyDescent="0.25">
      <c r="A134" s="62" t="s">
        <v>411</v>
      </c>
      <c r="B134" s="63" t="s">
        <v>412</v>
      </c>
      <c r="C134" s="65">
        <v>0</v>
      </c>
      <c r="D134" s="65">
        <v>0</v>
      </c>
    </row>
    <row r="135" spans="1:4" x14ac:dyDescent="0.25">
      <c r="A135" s="62" t="s">
        <v>413</v>
      </c>
      <c r="B135" s="63" t="s">
        <v>414</v>
      </c>
      <c r="C135" s="65">
        <f>C136</f>
        <v>5009.7</v>
      </c>
      <c r="D135" s="65">
        <f>D136</f>
        <v>5009.7</v>
      </c>
    </row>
    <row r="136" spans="1:4" x14ac:dyDescent="0.25">
      <c r="A136" s="62" t="s">
        <v>415</v>
      </c>
      <c r="B136" s="63" t="s">
        <v>106</v>
      </c>
      <c r="C136" s="65">
        <f>SUM(C137:C143)</f>
        <v>5009.7</v>
      </c>
      <c r="D136" s="65">
        <f>SUM(D137:D143)</f>
        <v>5009.7</v>
      </c>
    </row>
    <row r="137" spans="1:4" ht="78.75" x14ac:dyDescent="0.25">
      <c r="A137" s="76"/>
      <c r="B137" s="77" t="s">
        <v>416</v>
      </c>
      <c r="C137" s="65">
        <v>20</v>
      </c>
      <c r="D137" s="65">
        <v>20</v>
      </c>
    </row>
    <row r="138" spans="1:4" ht="63" hidden="1" customHeight="1" x14ac:dyDescent="0.25">
      <c r="A138" s="76"/>
      <c r="B138" s="77" t="s">
        <v>417</v>
      </c>
      <c r="C138" s="65"/>
      <c r="D138" s="65"/>
    </row>
    <row r="139" spans="1:4" ht="78.75" hidden="1" customHeight="1" x14ac:dyDescent="0.25">
      <c r="A139" s="76"/>
      <c r="B139" s="77" t="s">
        <v>418</v>
      </c>
      <c r="C139" s="65"/>
      <c r="D139" s="65"/>
    </row>
    <row r="140" spans="1:4" ht="94.5" hidden="1" customHeight="1" x14ac:dyDescent="0.25">
      <c r="A140" s="76"/>
      <c r="B140" s="77" t="s">
        <v>419</v>
      </c>
      <c r="C140" s="65"/>
      <c r="D140" s="65"/>
    </row>
    <row r="141" spans="1:4" ht="63" x14ac:dyDescent="0.25">
      <c r="A141" s="76"/>
      <c r="B141" s="78" t="s">
        <v>569</v>
      </c>
      <c r="C141" s="65">
        <v>2501.4</v>
      </c>
      <c r="D141" s="65">
        <v>2501.4</v>
      </c>
    </row>
    <row r="142" spans="1:4" ht="78.75" x14ac:dyDescent="0.25">
      <c r="A142" s="76"/>
      <c r="B142" s="78" t="s">
        <v>570</v>
      </c>
      <c r="C142" s="65">
        <v>1688.3</v>
      </c>
      <c r="D142" s="65">
        <v>1688.3</v>
      </c>
    </row>
    <row r="143" spans="1:4" ht="111" customHeight="1" x14ac:dyDescent="0.25">
      <c r="A143" s="76"/>
      <c r="B143" s="78" t="s">
        <v>571</v>
      </c>
      <c r="C143" s="65">
        <v>800</v>
      </c>
      <c r="D143" s="65">
        <v>800</v>
      </c>
    </row>
    <row r="144" spans="1:4" ht="31.5" x14ac:dyDescent="0.25">
      <c r="A144" s="62" t="s">
        <v>420</v>
      </c>
      <c r="B144" s="63" t="s">
        <v>421</v>
      </c>
      <c r="C144" s="65">
        <f>C145+C147+C149+C153+C155+C157+C159+C161+C176+C178+C180+C182+C184+C186+C188+C151+C190</f>
        <v>161944.20000000004</v>
      </c>
      <c r="D144" s="65">
        <f>D145+D147+D149+D153+D155+D157+D159+D161+D176+D178+D180+D182+D184+D186+D188+D151+D190</f>
        <v>161944.20000000004</v>
      </c>
    </row>
    <row r="145" spans="1:4" ht="31.5" hidden="1" customHeight="1" x14ac:dyDescent="0.25">
      <c r="A145" s="62" t="s">
        <v>422</v>
      </c>
      <c r="B145" s="63" t="s">
        <v>423</v>
      </c>
      <c r="C145" s="65">
        <f>C146</f>
        <v>0</v>
      </c>
      <c r="D145" s="65">
        <f>D146</f>
        <v>0</v>
      </c>
    </row>
    <row r="146" spans="1:4" ht="47.25" hidden="1" customHeight="1" x14ac:dyDescent="0.25">
      <c r="A146" s="62" t="s">
        <v>424</v>
      </c>
      <c r="B146" s="63" t="s">
        <v>425</v>
      </c>
      <c r="C146" s="65"/>
      <c r="D146" s="65"/>
    </row>
    <row r="147" spans="1:4" ht="31.5" hidden="1" customHeight="1" x14ac:dyDescent="0.25">
      <c r="A147" s="62" t="s">
        <v>426</v>
      </c>
      <c r="B147" s="63" t="s">
        <v>427</v>
      </c>
      <c r="C147" s="65">
        <f>C148</f>
        <v>0</v>
      </c>
      <c r="D147" s="65">
        <f>D148</f>
        <v>0</v>
      </c>
    </row>
    <row r="148" spans="1:4" ht="47.25" hidden="1" customHeight="1" x14ac:dyDescent="0.25">
      <c r="A148" s="62" t="s">
        <v>428</v>
      </c>
      <c r="B148" s="63" t="s">
        <v>108</v>
      </c>
      <c r="C148" s="65"/>
      <c r="D148" s="65"/>
    </row>
    <row r="149" spans="1:4" ht="47.25" hidden="1" customHeight="1" x14ac:dyDescent="0.25">
      <c r="A149" s="62" t="s">
        <v>429</v>
      </c>
      <c r="B149" s="63" t="s">
        <v>430</v>
      </c>
      <c r="C149" s="65">
        <f>C150</f>
        <v>0</v>
      </c>
      <c r="D149" s="65">
        <f>D150</f>
        <v>0</v>
      </c>
    </row>
    <row r="150" spans="1:4" ht="63" hidden="1" customHeight="1" x14ac:dyDescent="0.25">
      <c r="A150" s="62" t="s">
        <v>431</v>
      </c>
      <c r="B150" s="63" t="s">
        <v>432</v>
      </c>
      <c r="C150" s="65"/>
      <c r="D150" s="65"/>
    </row>
    <row r="151" spans="1:4" ht="63" hidden="1" customHeight="1" x14ac:dyDescent="0.25">
      <c r="A151" s="62" t="s">
        <v>433</v>
      </c>
      <c r="B151" s="63" t="s">
        <v>434</v>
      </c>
      <c r="C151" s="65">
        <f>SUM(C152)</f>
        <v>0</v>
      </c>
      <c r="D151" s="65">
        <f>SUM(D152)</f>
        <v>0</v>
      </c>
    </row>
    <row r="152" spans="1:4" ht="63" hidden="1" customHeight="1" x14ac:dyDescent="0.25">
      <c r="A152" s="62" t="s">
        <v>435</v>
      </c>
      <c r="B152" s="63" t="s">
        <v>436</v>
      </c>
      <c r="C152" s="65">
        <v>0</v>
      </c>
      <c r="D152" s="65">
        <v>0</v>
      </c>
    </row>
    <row r="153" spans="1:4" ht="63" hidden="1" customHeight="1" x14ac:dyDescent="0.25">
      <c r="A153" s="62" t="s">
        <v>437</v>
      </c>
      <c r="B153" s="63" t="s">
        <v>438</v>
      </c>
      <c r="C153" s="65">
        <f>C154</f>
        <v>0</v>
      </c>
      <c r="D153" s="65">
        <f>D154</f>
        <v>0</v>
      </c>
    </row>
    <row r="154" spans="1:4" ht="63" hidden="1" customHeight="1" x14ac:dyDescent="0.25">
      <c r="A154" s="62" t="s">
        <v>439</v>
      </c>
      <c r="B154" s="63" t="s">
        <v>440</v>
      </c>
      <c r="C154" s="65"/>
      <c r="D154" s="65"/>
    </row>
    <row r="155" spans="1:4" ht="47.25" x14ac:dyDescent="0.25">
      <c r="A155" s="62" t="s">
        <v>441</v>
      </c>
      <c r="B155" s="63" t="s">
        <v>442</v>
      </c>
      <c r="C155" s="65">
        <f>C156</f>
        <v>497</v>
      </c>
      <c r="D155" s="65">
        <f>D156</f>
        <v>497</v>
      </c>
    </row>
    <row r="156" spans="1:4" ht="47.25" x14ac:dyDescent="0.25">
      <c r="A156" s="62" t="s">
        <v>443</v>
      </c>
      <c r="B156" s="63" t="s">
        <v>112</v>
      </c>
      <c r="C156" s="65">
        <v>497</v>
      </c>
      <c r="D156" s="65">
        <v>497</v>
      </c>
    </row>
    <row r="157" spans="1:4" ht="47.25" hidden="1" customHeight="1" x14ac:dyDescent="0.25">
      <c r="A157" s="62" t="s">
        <v>444</v>
      </c>
      <c r="B157" s="63" t="s">
        <v>445</v>
      </c>
      <c r="C157" s="65">
        <f>C158</f>
        <v>0</v>
      </c>
      <c r="D157" s="65">
        <f>D158</f>
        <v>0</v>
      </c>
    </row>
    <row r="158" spans="1:4" ht="47.25" hidden="1" customHeight="1" x14ac:dyDescent="0.25">
      <c r="A158" s="62" t="s">
        <v>446</v>
      </c>
      <c r="B158" s="63" t="s">
        <v>114</v>
      </c>
      <c r="C158" s="65"/>
      <c r="D158" s="65"/>
    </row>
    <row r="159" spans="1:4" ht="47.25" hidden="1" customHeight="1" x14ac:dyDescent="0.25">
      <c r="A159" s="62" t="s">
        <v>447</v>
      </c>
      <c r="B159" s="63" t="s">
        <v>448</v>
      </c>
      <c r="C159" s="65">
        <f>C160</f>
        <v>0</v>
      </c>
      <c r="D159" s="65">
        <f>D160</f>
        <v>0</v>
      </c>
    </row>
    <row r="160" spans="1:4" ht="47.25" hidden="1" customHeight="1" x14ac:dyDescent="0.25">
      <c r="A160" s="62" t="s">
        <v>449</v>
      </c>
      <c r="B160" s="63" t="s">
        <v>116</v>
      </c>
      <c r="C160" s="65"/>
      <c r="D160" s="65"/>
    </row>
    <row r="161" spans="1:4" ht="47.25" x14ac:dyDescent="0.25">
      <c r="A161" s="62" t="s">
        <v>450</v>
      </c>
      <c r="B161" s="63" t="s">
        <v>451</v>
      </c>
      <c r="C161" s="65">
        <f>C162</f>
        <v>158067.60000000003</v>
      </c>
      <c r="D161" s="65">
        <f>D162</f>
        <v>158067.60000000003</v>
      </c>
    </row>
    <row r="162" spans="1:4" ht="47.25" x14ac:dyDescent="0.25">
      <c r="A162" s="62" t="s">
        <v>452</v>
      </c>
      <c r="B162" s="63" t="s">
        <v>118</v>
      </c>
      <c r="C162" s="65">
        <f>SUM(C163:C175)</f>
        <v>158067.60000000003</v>
      </c>
      <c r="D162" s="65">
        <f>SUM(D163:D175)</f>
        <v>158067.60000000003</v>
      </c>
    </row>
    <row r="163" spans="1:4" s="79" customFormat="1" ht="105" x14ac:dyDescent="0.25">
      <c r="A163" s="76"/>
      <c r="B163" s="113" t="s">
        <v>559</v>
      </c>
      <c r="C163" s="109">
        <v>5867.5</v>
      </c>
      <c r="D163" s="109">
        <v>5867.5</v>
      </c>
    </row>
    <row r="164" spans="1:4" s="79" customFormat="1" ht="105" x14ac:dyDescent="0.25">
      <c r="A164" s="76"/>
      <c r="B164" s="114" t="s">
        <v>560</v>
      </c>
      <c r="C164" s="109">
        <v>604</v>
      </c>
      <c r="D164" s="109">
        <v>604</v>
      </c>
    </row>
    <row r="165" spans="1:4" s="79" customFormat="1" ht="90" x14ac:dyDescent="0.25">
      <c r="A165" s="76"/>
      <c r="B165" s="115" t="s">
        <v>507</v>
      </c>
      <c r="C165" s="109">
        <v>0.4</v>
      </c>
      <c r="D165" s="109">
        <v>0.4</v>
      </c>
    </row>
    <row r="166" spans="1:4" s="79" customFormat="1" ht="75" x14ac:dyDescent="0.25">
      <c r="A166" s="76"/>
      <c r="B166" s="114" t="s">
        <v>561</v>
      </c>
      <c r="C166" s="109">
        <v>1498</v>
      </c>
      <c r="D166" s="109">
        <v>1498</v>
      </c>
    </row>
    <row r="167" spans="1:4" s="79" customFormat="1" ht="180" x14ac:dyDescent="0.25">
      <c r="A167" s="76"/>
      <c r="B167" s="115" t="s">
        <v>562</v>
      </c>
      <c r="C167" s="109">
        <v>147610.1</v>
      </c>
      <c r="D167" s="109">
        <v>147610.1</v>
      </c>
    </row>
    <row r="168" spans="1:4" s="79" customFormat="1" ht="60" x14ac:dyDescent="0.25">
      <c r="A168" s="76"/>
      <c r="B168" s="114" t="s">
        <v>563</v>
      </c>
      <c r="C168" s="109">
        <v>657.5</v>
      </c>
      <c r="D168" s="109">
        <v>657.5</v>
      </c>
    </row>
    <row r="169" spans="1:4" s="79" customFormat="1" ht="75" x14ac:dyDescent="0.25">
      <c r="A169" s="76"/>
      <c r="B169" s="115" t="s">
        <v>506</v>
      </c>
      <c r="C169" s="109">
        <v>798</v>
      </c>
      <c r="D169" s="109">
        <v>798</v>
      </c>
    </row>
    <row r="170" spans="1:4" s="79" customFormat="1" ht="75" x14ac:dyDescent="0.25">
      <c r="A170" s="76"/>
      <c r="B170" s="115" t="s">
        <v>508</v>
      </c>
      <c r="C170" s="109">
        <v>51.7</v>
      </c>
      <c r="D170" s="109">
        <v>51.7</v>
      </c>
    </row>
    <row r="171" spans="1:4" s="79" customFormat="1" ht="90" x14ac:dyDescent="0.25">
      <c r="A171" s="76"/>
      <c r="B171" s="115" t="s">
        <v>564</v>
      </c>
      <c r="C171" s="109">
        <v>185.9</v>
      </c>
      <c r="D171" s="109">
        <v>185.9</v>
      </c>
    </row>
    <row r="172" spans="1:4" s="79" customFormat="1" ht="60" x14ac:dyDescent="0.25">
      <c r="A172" s="76"/>
      <c r="B172" s="115" t="s">
        <v>565</v>
      </c>
      <c r="C172" s="109">
        <v>287.2</v>
      </c>
      <c r="D172" s="109">
        <v>287.2</v>
      </c>
    </row>
    <row r="173" spans="1:4" s="79" customFormat="1" ht="150" x14ac:dyDescent="0.25">
      <c r="A173" s="76"/>
      <c r="B173" s="115" t="s">
        <v>566</v>
      </c>
      <c r="C173" s="109">
        <v>431</v>
      </c>
      <c r="D173" s="109">
        <v>431</v>
      </c>
    </row>
    <row r="174" spans="1:4" s="79" customFormat="1" ht="60" x14ac:dyDescent="0.25">
      <c r="A174" s="76"/>
      <c r="B174" s="115" t="s">
        <v>567</v>
      </c>
      <c r="C174" s="109">
        <v>0.1</v>
      </c>
      <c r="D174" s="109">
        <v>0.1</v>
      </c>
    </row>
    <row r="175" spans="1:4" s="79" customFormat="1" ht="90" x14ac:dyDescent="0.25">
      <c r="A175" s="76"/>
      <c r="B175" s="115" t="s">
        <v>568</v>
      </c>
      <c r="C175" s="109">
        <v>76.2</v>
      </c>
      <c r="D175" s="109">
        <v>76.2</v>
      </c>
    </row>
    <row r="176" spans="1:4" ht="15.75" hidden="1" customHeight="1" x14ac:dyDescent="0.25">
      <c r="A176" s="62" t="s">
        <v>454</v>
      </c>
      <c r="B176" s="110"/>
      <c r="C176" s="109"/>
      <c r="D176" s="109"/>
    </row>
    <row r="177" spans="1:4" ht="15.75" hidden="1" customHeight="1" x14ac:dyDescent="0.25">
      <c r="A177" s="62" t="s">
        <v>455</v>
      </c>
      <c r="B177" s="111"/>
      <c r="C177" s="109"/>
      <c r="D177" s="109"/>
    </row>
    <row r="178" spans="1:4" ht="63" hidden="1" customHeight="1" x14ac:dyDescent="0.25">
      <c r="A178" s="62" t="s">
        <v>456</v>
      </c>
      <c r="B178" s="63" t="s">
        <v>457</v>
      </c>
      <c r="C178" s="65">
        <f>C179</f>
        <v>0</v>
      </c>
      <c r="D178" s="65">
        <f>D179</f>
        <v>0</v>
      </c>
    </row>
    <row r="179" spans="1:4" ht="63" hidden="1" customHeight="1" x14ac:dyDescent="0.25">
      <c r="A179" s="62" t="s">
        <v>458</v>
      </c>
      <c r="B179" s="63" t="s">
        <v>459</v>
      </c>
      <c r="C179" s="65">
        <v>0</v>
      </c>
      <c r="D179" s="65">
        <v>0</v>
      </c>
    </row>
    <row r="180" spans="1:4" ht="94.5" x14ac:dyDescent="0.25">
      <c r="A180" s="62" t="s">
        <v>460</v>
      </c>
      <c r="B180" s="63" t="s">
        <v>461</v>
      </c>
      <c r="C180" s="65">
        <f>C181</f>
        <v>2770.4</v>
      </c>
      <c r="D180" s="65">
        <f>D181</f>
        <v>2770.4</v>
      </c>
    </row>
    <row r="181" spans="1:4" ht="99.75" customHeight="1" x14ac:dyDescent="0.25">
      <c r="A181" s="62" t="s">
        <v>462</v>
      </c>
      <c r="B181" s="98" t="s">
        <v>120</v>
      </c>
      <c r="C181" s="65">
        <v>2770.4</v>
      </c>
      <c r="D181" s="65">
        <v>2770.4</v>
      </c>
    </row>
    <row r="182" spans="1:4" ht="31.5" hidden="1" customHeight="1" x14ac:dyDescent="0.25">
      <c r="A182" s="62" t="s">
        <v>463</v>
      </c>
      <c r="B182" s="63" t="s">
        <v>464</v>
      </c>
      <c r="C182" s="65">
        <f>C183</f>
        <v>0</v>
      </c>
      <c r="D182" s="65">
        <f>D183</f>
        <v>0</v>
      </c>
    </row>
    <row r="183" spans="1:4" ht="110.25" hidden="1" customHeight="1" x14ac:dyDescent="0.25">
      <c r="A183" s="62" t="s">
        <v>465</v>
      </c>
      <c r="B183" s="63" t="s">
        <v>453</v>
      </c>
      <c r="C183" s="65">
        <v>0</v>
      </c>
      <c r="D183" s="65">
        <v>0</v>
      </c>
    </row>
    <row r="184" spans="1:4" ht="63" hidden="1" customHeight="1" x14ac:dyDescent="0.25">
      <c r="A184" s="62" t="s">
        <v>466</v>
      </c>
      <c r="B184" s="63" t="s">
        <v>467</v>
      </c>
      <c r="C184" s="65">
        <f>C185</f>
        <v>0</v>
      </c>
      <c r="D184" s="65">
        <f>D185</f>
        <v>0</v>
      </c>
    </row>
    <row r="185" spans="1:4" ht="63" hidden="1" customHeight="1" x14ac:dyDescent="0.25">
      <c r="A185" s="62" t="s">
        <v>468</v>
      </c>
      <c r="B185" s="63" t="s">
        <v>469</v>
      </c>
      <c r="C185" s="65"/>
      <c r="D185" s="65"/>
    </row>
    <row r="186" spans="1:4" ht="110.25" hidden="1" x14ac:dyDescent="0.25">
      <c r="A186" s="62" t="s">
        <v>470</v>
      </c>
      <c r="B186" s="63" t="s">
        <v>556</v>
      </c>
      <c r="C186" s="65">
        <f>C187</f>
        <v>0</v>
      </c>
      <c r="D186" s="65">
        <f>D187</f>
        <v>0</v>
      </c>
    </row>
    <row r="187" spans="1:4" ht="110.25" hidden="1" x14ac:dyDescent="0.25">
      <c r="A187" s="62" t="s">
        <v>471</v>
      </c>
      <c r="B187" s="63" t="s">
        <v>555</v>
      </c>
      <c r="C187" s="65"/>
      <c r="D187" s="65"/>
    </row>
    <row r="188" spans="1:4" ht="94.5" x14ac:dyDescent="0.25">
      <c r="A188" s="62" t="s">
        <v>472</v>
      </c>
      <c r="B188" s="63" t="s">
        <v>557</v>
      </c>
      <c r="C188" s="65">
        <f>C189</f>
        <v>609.20000000000005</v>
      </c>
      <c r="D188" s="65">
        <f>D189</f>
        <v>609.20000000000005</v>
      </c>
    </row>
    <row r="189" spans="1:4" ht="94.5" x14ac:dyDescent="0.25">
      <c r="A189" s="62" t="s">
        <v>473</v>
      </c>
      <c r="B189" s="63" t="s">
        <v>558</v>
      </c>
      <c r="C189" s="65">
        <v>609.20000000000005</v>
      </c>
      <c r="D189" s="65">
        <v>609.20000000000005</v>
      </c>
    </row>
    <row r="190" spans="1:4" ht="31.5" hidden="1" customHeight="1" x14ac:dyDescent="0.25">
      <c r="A190" s="62" t="s">
        <v>474</v>
      </c>
      <c r="B190" s="63" t="s">
        <v>475</v>
      </c>
      <c r="C190" s="65">
        <f>C191</f>
        <v>0</v>
      </c>
      <c r="D190" s="65">
        <f>D191</f>
        <v>0</v>
      </c>
    </row>
    <row r="191" spans="1:4" ht="47.25" hidden="1" customHeight="1" x14ac:dyDescent="0.25">
      <c r="A191" s="62" t="s">
        <v>476</v>
      </c>
      <c r="B191" s="63" t="s">
        <v>125</v>
      </c>
      <c r="C191" s="65">
        <v>0</v>
      </c>
      <c r="D191" s="65">
        <v>0</v>
      </c>
    </row>
    <row r="192" spans="1:4" x14ac:dyDescent="0.25">
      <c r="A192" s="62" t="s">
        <v>477</v>
      </c>
      <c r="B192" s="63" t="s">
        <v>478</v>
      </c>
      <c r="C192" s="65">
        <f>C193+C195+C197</f>
        <v>90</v>
      </c>
      <c r="D192" s="65">
        <f>D193+D195+D197</f>
        <v>90</v>
      </c>
    </row>
    <row r="193" spans="1:4" ht="63" hidden="1" customHeight="1" x14ac:dyDescent="0.25">
      <c r="A193" s="62" t="s">
        <v>479</v>
      </c>
      <c r="B193" s="63" t="s">
        <v>480</v>
      </c>
      <c r="C193" s="65">
        <f>C194</f>
        <v>0</v>
      </c>
      <c r="D193" s="65">
        <f>D194</f>
        <v>0</v>
      </c>
    </row>
    <row r="194" spans="1:4" ht="63" hidden="1" customHeight="1" x14ac:dyDescent="0.25">
      <c r="A194" s="62" t="s">
        <v>481</v>
      </c>
      <c r="B194" s="63" t="s">
        <v>482</v>
      </c>
      <c r="C194" s="65"/>
      <c r="D194" s="65"/>
    </row>
    <row r="195" spans="1:4" ht="63" x14ac:dyDescent="0.25">
      <c r="A195" s="81" t="s">
        <v>483</v>
      </c>
      <c r="B195" s="82" t="s">
        <v>484</v>
      </c>
      <c r="C195" s="65">
        <f>C196</f>
        <v>90</v>
      </c>
      <c r="D195" s="65">
        <f>D196</f>
        <v>90</v>
      </c>
    </row>
    <row r="196" spans="1:4" ht="78.75" x14ac:dyDescent="0.25">
      <c r="A196" s="81" t="s">
        <v>485</v>
      </c>
      <c r="B196" s="82" t="s">
        <v>129</v>
      </c>
      <c r="C196" s="65">
        <v>90</v>
      </c>
      <c r="D196" s="65">
        <v>90</v>
      </c>
    </row>
    <row r="197" spans="1:4" s="59" customFormat="1" hidden="1" x14ac:dyDescent="0.25">
      <c r="A197" s="171" t="s">
        <v>486</v>
      </c>
      <c r="B197" s="167" t="s">
        <v>487</v>
      </c>
      <c r="C197" s="180">
        <f>C198</f>
        <v>0</v>
      </c>
      <c r="D197" s="180">
        <f>D198</f>
        <v>0</v>
      </c>
    </row>
    <row r="198" spans="1:4" s="59" customFormat="1" ht="15.75" hidden="1" customHeight="1" x14ac:dyDescent="0.25">
      <c r="A198" s="172" t="s">
        <v>488</v>
      </c>
      <c r="B198" s="174" t="s">
        <v>131</v>
      </c>
      <c r="C198" s="180"/>
      <c r="D198" s="180"/>
    </row>
    <row r="199" spans="1:4" s="61" customFormat="1" ht="15.75" hidden="1" customHeight="1" x14ac:dyDescent="0.25">
      <c r="A199" s="173" t="s">
        <v>489</v>
      </c>
      <c r="B199" s="168" t="s">
        <v>490</v>
      </c>
      <c r="C199" s="180">
        <f>SUM(C200)</f>
        <v>0</v>
      </c>
      <c r="D199" s="180">
        <f>SUM(D200)</f>
        <v>0</v>
      </c>
    </row>
    <row r="200" spans="1:4" s="61" customFormat="1" ht="31.5" hidden="1" x14ac:dyDescent="0.25">
      <c r="A200" s="99" t="s">
        <v>491</v>
      </c>
      <c r="B200" s="99" t="s">
        <v>132</v>
      </c>
      <c r="C200" s="101"/>
      <c r="D200" s="101"/>
    </row>
    <row r="201" spans="1:4" ht="110.25" hidden="1" x14ac:dyDescent="0.25">
      <c r="A201" s="62" t="s">
        <v>492</v>
      </c>
      <c r="B201" s="63" t="s">
        <v>493</v>
      </c>
      <c r="C201" s="64">
        <f>C202</f>
        <v>0</v>
      </c>
      <c r="D201" s="64">
        <f>D202</f>
        <v>0</v>
      </c>
    </row>
    <row r="202" spans="1:4" ht="63" hidden="1" x14ac:dyDescent="0.25">
      <c r="A202" s="62" t="s">
        <v>494</v>
      </c>
      <c r="B202" s="63" t="s">
        <v>136</v>
      </c>
      <c r="C202" s="65"/>
      <c r="D202" s="65"/>
    </row>
    <row r="203" spans="1:4" ht="63" hidden="1" x14ac:dyDescent="0.25">
      <c r="A203" s="62" t="s">
        <v>495</v>
      </c>
      <c r="B203" s="63" t="s">
        <v>496</v>
      </c>
      <c r="C203" s="65">
        <f>C204</f>
        <v>0</v>
      </c>
      <c r="D203" s="65">
        <f>D204</f>
        <v>0</v>
      </c>
    </row>
    <row r="204" spans="1:4" ht="63" hidden="1" x14ac:dyDescent="0.25">
      <c r="A204" s="62" t="s">
        <v>497</v>
      </c>
      <c r="B204" s="63" t="s">
        <v>138</v>
      </c>
      <c r="C204" s="65"/>
      <c r="D204" s="65"/>
    </row>
    <row r="205" spans="1:4" ht="15" hidden="1" customHeight="1" x14ac:dyDescent="0.25"/>
    <row r="206" spans="1:4" ht="15" hidden="1" customHeight="1" x14ac:dyDescent="0.25">
      <c r="A206" s="47"/>
      <c r="B206" s="47"/>
      <c r="C206" s="75"/>
    </row>
    <row r="207" spans="1:4" ht="15" hidden="1" customHeight="1" x14ac:dyDescent="0.25"/>
    <row r="208" spans="1:4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customHeight="1" x14ac:dyDescent="0.25"/>
    <row r="217" ht="15" customHeight="1" x14ac:dyDescent="0.25"/>
    <row r="218" ht="15" customHeight="1" x14ac:dyDescent="0.25"/>
  </sheetData>
  <mergeCells count="11">
    <mergeCell ref="C2:D3"/>
    <mergeCell ref="A5:D6"/>
    <mergeCell ref="A197:A199"/>
    <mergeCell ref="B197:B199"/>
    <mergeCell ref="C197:C199"/>
    <mergeCell ref="C9:D9"/>
    <mergeCell ref="D197:D199"/>
    <mergeCell ref="C10:C11"/>
    <mergeCell ref="D10:D11"/>
    <mergeCell ref="A9:A11"/>
    <mergeCell ref="B9:B11"/>
  </mergeCells>
  <pageMargins left="0.9055118110236221" right="0" top="0" bottom="0" header="0.31496062992125984" footer="0.31496062992125984"/>
  <pageSetup paperSize="9" scale="67" orientation="portrait" verticalDpi="0" r:id="rId1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60" zoomScaleNormal="100" workbookViewId="0">
      <selection activeCell="C10" sqref="C10"/>
    </sheetView>
  </sheetViews>
  <sheetFormatPr defaultColWidth="9.28515625" defaultRowHeight="18.75" x14ac:dyDescent="0.3"/>
  <cols>
    <col min="1" max="1" width="59.5703125" style="86" customWidth="1"/>
    <col min="2" max="2" width="21.7109375" style="86" customWidth="1"/>
    <col min="3" max="3" width="24" style="86" customWidth="1"/>
    <col min="4" max="256" width="9.28515625" style="86"/>
    <col min="257" max="257" width="49.7109375" style="86" customWidth="1"/>
    <col min="258" max="258" width="21.7109375" style="86" customWidth="1"/>
    <col min="259" max="259" width="24" style="86" customWidth="1"/>
    <col min="260" max="512" width="9.28515625" style="86"/>
    <col min="513" max="513" width="49.7109375" style="86" customWidth="1"/>
    <col min="514" max="514" width="21.7109375" style="86" customWidth="1"/>
    <col min="515" max="515" width="24" style="86" customWidth="1"/>
    <col min="516" max="768" width="9.28515625" style="86"/>
    <col min="769" max="769" width="49.7109375" style="86" customWidth="1"/>
    <col min="770" max="770" width="21.7109375" style="86" customWidth="1"/>
    <col min="771" max="771" width="24" style="86" customWidth="1"/>
    <col min="772" max="1024" width="9.28515625" style="86"/>
    <col min="1025" max="1025" width="49.7109375" style="86" customWidth="1"/>
    <col min="1026" max="1026" width="21.7109375" style="86" customWidth="1"/>
    <col min="1027" max="1027" width="24" style="86" customWidth="1"/>
    <col min="1028" max="1280" width="9.28515625" style="86"/>
    <col min="1281" max="1281" width="49.7109375" style="86" customWidth="1"/>
    <col min="1282" max="1282" width="21.7109375" style="86" customWidth="1"/>
    <col min="1283" max="1283" width="24" style="86" customWidth="1"/>
    <col min="1284" max="1536" width="9.28515625" style="86"/>
    <col min="1537" max="1537" width="49.7109375" style="86" customWidth="1"/>
    <col min="1538" max="1538" width="21.7109375" style="86" customWidth="1"/>
    <col min="1539" max="1539" width="24" style="86" customWidth="1"/>
    <col min="1540" max="1792" width="9.28515625" style="86"/>
    <col min="1793" max="1793" width="49.7109375" style="86" customWidth="1"/>
    <col min="1794" max="1794" width="21.7109375" style="86" customWidth="1"/>
    <col min="1795" max="1795" width="24" style="86" customWidth="1"/>
    <col min="1796" max="2048" width="9.28515625" style="86"/>
    <col min="2049" max="2049" width="49.7109375" style="86" customWidth="1"/>
    <col min="2050" max="2050" width="21.7109375" style="86" customWidth="1"/>
    <col min="2051" max="2051" width="24" style="86" customWidth="1"/>
    <col min="2052" max="2304" width="9.28515625" style="86"/>
    <col min="2305" max="2305" width="49.7109375" style="86" customWidth="1"/>
    <col min="2306" max="2306" width="21.7109375" style="86" customWidth="1"/>
    <col min="2307" max="2307" width="24" style="86" customWidth="1"/>
    <col min="2308" max="2560" width="9.28515625" style="86"/>
    <col min="2561" max="2561" width="49.7109375" style="86" customWidth="1"/>
    <col min="2562" max="2562" width="21.7109375" style="86" customWidth="1"/>
    <col min="2563" max="2563" width="24" style="86" customWidth="1"/>
    <col min="2564" max="2816" width="9.28515625" style="86"/>
    <col min="2817" max="2817" width="49.7109375" style="86" customWidth="1"/>
    <col min="2818" max="2818" width="21.7109375" style="86" customWidth="1"/>
    <col min="2819" max="2819" width="24" style="86" customWidth="1"/>
    <col min="2820" max="3072" width="9.28515625" style="86"/>
    <col min="3073" max="3073" width="49.7109375" style="86" customWidth="1"/>
    <col min="3074" max="3074" width="21.7109375" style="86" customWidth="1"/>
    <col min="3075" max="3075" width="24" style="86" customWidth="1"/>
    <col min="3076" max="3328" width="9.28515625" style="86"/>
    <col min="3329" max="3329" width="49.7109375" style="86" customWidth="1"/>
    <col min="3330" max="3330" width="21.7109375" style="86" customWidth="1"/>
    <col min="3331" max="3331" width="24" style="86" customWidth="1"/>
    <col min="3332" max="3584" width="9.28515625" style="86"/>
    <col min="3585" max="3585" width="49.7109375" style="86" customWidth="1"/>
    <col min="3586" max="3586" width="21.7109375" style="86" customWidth="1"/>
    <col min="3587" max="3587" width="24" style="86" customWidth="1"/>
    <col min="3588" max="3840" width="9.28515625" style="86"/>
    <col min="3841" max="3841" width="49.7109375" style="86" customWidth="1"/>
    <col min="3842" max="3842" width="21.7109375" style="86" customWidth="1"/>
    <col min="3843" max="3843" width="24" style="86" customWidth="1"/>
    <col min="3844" max="4096" width="9.28515625" style="86"/>
    <col min="4097" max="4097" width="49.7109375" style="86" customWidth="1"/>
    <col min="4098" max="4098" width="21.7109375" style="86" customWidth="1"/>
    <col min="4099" max="4099" width="24" style="86" customWidth="1"/>
    <col min="4100" max="4352" width="9.28515625" style="86"/>
    <col min="4353" max="4353" width="49.7109375" style="86" customWidth="1"/>
    <col min="4354" max="4354" width="21.7109375" style="86" customWidth="1"/>
    <col min="4355" max="4355" width="24" style="86" customWidth="1"/>
    <col min="4356" max="4608" width="9.28515625" style="86"/>
    <col min="4609" max="4609" width="49.7109375" style="86" customWidth="1"/>
    <col min="4610" max="4610" width="21.7109375" style="86" customWidth="1"/>
    <col min="4611" max="4611" width="24" style="86" customWidth="1"/>
    <col min="4612" max="4864" width="9.28515625" style="86"/>
    <col min="4865" max="4865" width="49.7109375" style="86" customWidth="1"/>
    <col min="4866" max="4866" width="21.7109375" style="86" customWidth="1"/>
    <col min="4867" max="4867" width="24" style="86" customWidth="1"/>
    <col min="4868" max="5120" width="9.28515625" style="86"/>
    <col min="5121" max="5121" width="49.7109375" style="86" customWidth="1"/>
    <col min="5122" max="5122" width="21.7109375" style="86" customWidth="1"/>
    <col min="5123" max="5123" width="24" style="86" customWidth="1"/>
    <col min="5124" max="5376" width="9.28515625" style="86"/>
    <col min="5377" max="5377" width="49.7109375" style="86" customWidth="1"/>
    <col min="5378" max="5378" width="21.7109375" style="86" customWidth="1"/>
    <col min="5379" max="5379" width="24" style="86" customWidth="1"/>
    <col min="5380" max="5632" width="9.28515625" style="86"/>
    <col min="5633" max="5633" width="49.7109375" style="86" customWidth="1"/>
    <col min="5634" max="5634" width="21.7109375" style="86" customWidth="1"/>
    <col min="5635" max="5635" width="24" style="86" customWidth="1"/>
    <col min="5636" max="5888" width="9.28515625" style="86"/>
    <col min="5889" max="5889" width="49.7109375" style="86" customWidth="1"/>
    <col min="5890" max="5890" width="21.7109375" style="86" customWidth="1"/>
    <col min="5891" max="5891" width="24" style="86" customWidth="1"/>
    <col min="5892" max="6144" width="9.28515625" style="86"/>
    <col min="6145" max="6145" width="49.7109375" style="86" customWidth="1"/>
    <col min="6146" max="6146" width="21.7109375" style="86" customWidth="1"/>
    <col min="6147" max="6147" width="24" style="86" customWidth="1"/>
    <col min="6148" max="6400" width="9.28515625" style="86"/>
    <col min="6401" max="6401" width="49.7109375" style="86" customWidth="1"/>
    <col min="6402" max="6402" width="21.7109375" style="86" customWidth="1"/>
    <col min="6403" max="6403" width="24" style="86" customWidth="1"/>
    <col min="6404" max="6656" width="9.28515625" style="86"/>
    <col min="6657" max="6657" width="49.7109375" style="86" customWidth="1"/>
    <col min="6658" max="6658" width="21.7109375" style="86" customWidth="1"/>
    <col min="6659" max="6659" width="24" style="86" customWidth="1"/>
    <col min="6660" max="6912" width="9.28515625" style="86"/>
    <col min="6913" max="6913" width="49.7109375" style="86" customWidth="1"/>
    <col min="6914" max="6914" width="21.7109375" style="86" customWidth="1"/>
    <col min="6915" max="6915" width="24" style="86" customWidth="1"/>
    <col min="6916" max="7168" width="9.28515625" style="86"/>
    <col min="7169" max="7169" width="49.7109375" style="86" customWidth="1"/>
    <col min="7170" max="7170" width="21.7109375" style="86" customWidth="1"/>
    <col min="7171" max="7171" width="24" style="86" customWidth="1"/>
    <col min="7172" max="7424" width="9.28515625" style="86"/>
    <col min="7425" max="7425" width="49.7109375" style="86" customWidth="1"/>
    <col min="7426" max="7426" width="21.7109375" style="86" customWidth="1"/>
    <col min="7427" max="7427" width="24" style="86" customWidth="1"/>
    <col min="7428" max="7680" width="9.28515625" style="86"/>
    <col min="7681" max="7681" width="49.7109375" style="86" customWidth="1"/>
    <col min="7682" max="7682" width="21.7109375" style="86" customWidth="1"/>
    <col min="7683" max="7683" width="24" style="86" customWidth="1"/>
    <col min="7684" max="7936" width="9.28515625" style="86"/>
    <col min="7937" max="7937" width="49.7109375" style="86" customWidth="1"/>
    <col min="7938" max="7938" width="21.7109375" style="86" customWidth="1"/>
    <col min="7939" max="7939" width="24" style="86" customWidth="1"/>
    <col min="7940" max="8192" width="9.28515625" style="86"/>
    <col min="8193" max="8193" width="49.7109375" style="86" customWidth="1"/>
    <col min="8194" max="8194" width="21.7109375" style="86" customWidth="1"/>
    <col min="8195" max="8195" width="24" style="86" customWidth="1"/>
    <col min="8196" max="8448" width="9.28515625" style="86"/>
    <col min="8449" max="8449" width="49.7109375" style="86" customWidth="1"/>
    <col min="8450" max="8450" width="21.7109375" style="86" customWidth="1"/>
    <col min="8451" max="8451" width="24" style="86" customWidth="1"/>
    <col min="8452" max="8704" width="9.28515625" style="86"/>
    <col min="8705" max="8705" width="49.7109375" style="86" customWidth="1"/>
    <col min="8706" max="8706" width="21.7109375" style="86" customWidth="1"/>
    <col min="8707" max="8707" width="24" style="86" customWidth="1"/>
    <col min="8708" max="8960" width="9.28515625" style="86"/>
    <col min="8961" max="8961" width="49.7109375" style="86" customWidth="1"/>
    <col min="8962" max="8962" width="21.7109375" style="86" customWidth="1"/>
    <col min="8963" max="8963" width="24" style="86" customWidth="1"/>
    <col min="8964" max="9216" width="9.28515625" style="86"/>
    <col min="9217" max="9217" width="49.7109375" style="86" customWidth="1"/>
    <col min="9218" max="9218" width="21.7109375" style="86" customWidth="1"/>
    <col min="9219" max="9219" width="24" style="86" customWidth="1"/>
    <col min="9220" max="9472" width="9.28515625" style="86"/>
    <col min="9473" max="9473" width="49.7109375" style="86" customWidth="1"/>
    <col min="9474" max="9474" width="21.7109375" style="86" customWidth="1"/>
    <col min="9475" max="9475" width="24" style="86" customWidth="1"/>
    <col min="9476" max="9728" width="9.28515625" style="86"/>
    <col min="9729" max="9729" width="49.7109375" style="86" customWidth="1"/>
    <col min="9730" max="9730" width="21.7109375" style="86" customWidth="1"/>
    <col min="9731" max="9731" width="24" style="86" customWidth="1"/>
    <col min="9732" max="9984" width="9.28515625" style="86"/>
    <col min="9985" max="9985" width="49.7109375" style="86" customWidth="1"/>
    <col min="9986" max="9986" width="21.7109375" style="86" customWidth="1"/>
    <col min="9987" max="9987" width="24" style="86" customWidth="1"/>
    <col min="9988" max="10240" width="9.28515625" style="86"/>
    <col min="10241" max="10241" width="49.7109375" style="86" customWidth="1"/>
    <col min="10242" max="10242" width="21.7109375" style="86" customWidth="1"/>
    <col min="10243" max="10243" width="24" style="86" customWidth="1"/>
    <col min="10244" max="10496" width="9.28515625" style="86"/>
    <col min="10497" max="10497" width="49.7109375" style="86" customWidth="1"/>
    <col min="10498" max="10498" width="21.7109375" style="86" customWidth="1"/>
    <col min="10499" max="10499" width="24" style="86" customWidth="1"/>
    <col min="10500" max="10752" width="9.28515625" style="86"/>
    <col min="10753" max="10753" width="49.7109375" style="86" customWidth="1"/>
    <col min="10754" max="10754" width="21.7109375" style="86" customWidth="1"/>
    <col min="10755" max="10755" width="24" style="86" customWidth="1"/>
    <col min="10756" max="11008" width="9.28515625" style="86"/>
    <col min="11009" max="11009" width="49.7109375" style="86" customWidth="1"/>
    <col min="11010" max="11010" width="21.7109375" style="86" customWidth="1"/>
    <col min="11011" max="11011" width="24" style="86" customWidth="1"/>
    <col min="11012" max="11264" width="9.28515625" style="86"/>
    <col min="11265" max="11265" width="49.7109375" style="86" customWidth="1"/>
    <col min="11266" max="11266" width="21.7109375" style="86" customWidth="1"/>
    <col min="11267" max="11267" width="24" style="86" customWidth="1"/>
    <col min="11268" max="11520" width="9.28515625" style="86"/>
    <col min="11521" max="11521" width="49.7109375" style="86" customWidth="1"/>
    <col min="11522" max="11522" width="21.7109375" style="86" customWidth="1"/>
    <col min="11523" max="11523" width="24" style="86" customWidth="1"/>
    <col min="11524" max="11776" width="9.28515625" style="86"/>
    <col min="11777" max="11777" width="49.7109375" style="86" customWidth="1"/>
    <col min="11778" max="11778" width="21.7109375" style="86" customWidth="1"/>
    <col min="11779" max="11779" width="24" style="86" customWidth="1"/>
    <col min="11780" max="12032" width="9.28515625" style="86"/>
    <col min="12033" max="12033" width="49.7109375" style="86" customWidth="1"/>
    <col min="12034" max="12034" width="21.7109375" style="86" customWidth="1"/>
    <col min="12035" max="12035" width="24" style="86" customWidth="1"/>
    <col min="12036" max="12288" width="9.28515625" style="86"/>
    <col min="12289" max="12289" width="49.7109375" style="86" customWidth="1"/>
    <col min="12290" max="12290" width="21.7109375" style="86" customWidth="1"/>
    <col min="12291" max="12291" width="24" style="86" customWidth="1"/>
    <col min="12292" max="12544" width="9.28515625" style="86"/>
    <col min="12545" max="12545" width="49.7109375" style="86" customWidth="1"/>
    <col min="12546" max="12546" width="21.7109375" style="86" customWidth="1"/>
    <col min="12547" max="12547" width="24" style="86" customWidth="1"/>
    <col min="12548" max="12800" width="9.28515625" style="86"/>
    <col min="12801" max="12801" width="49.7109375" style="86" customWidth="1"/>
    <col min="12802" max="12802" width="21.7109375" style="86" customWidth="1"/>
    <col min="12803" max="12803" width="24" style="86" customWidth="1"/>
    <col min="12804" max="13056" width="9.28515625" style="86"/>
    <col min="13057" max="13057" width="49.7109375" style="86" customWidth="1"/>
    <col min="13058" max="13058" width="21.7109375" style="86" customWidth="1"/>
    <col min="13059" max="13059" width="24" style="86" customWidth="1"/>
    <col min="13060" max="13312" width="9.28515625" style="86"/>
    <col min="13313" max="13313" width="49.7109375" style="86" customWidth="1"/>
    <col min="13314" max="13314" width="21.7109375" style="86" customWidth="1"/>
    <col min="13315" max="13315" width="24" style="86" customWidth="1"/>
    <col min="13316" max="13568" width="9.28515625" style="86"/>
    <col min="13569" max="13569" width="49.7109375" style="86" customWidth="1"/>
    <col min="13570" max="13570" width="21.7109375" style="86" customWidth="1"/>
    <col min="13571" max="13571" width="24" style="86" customWidth="1"/>
    <col min="13572" max="13824" width="9.28515625" style="86"/>
    <col min="13825" max="13825" width="49.7109375" style="86" customWidth="1"/>
    <col min="13826" max="13826" width="21.7109375" style="86" customWidth="1"/>
    <col min="13827" max="13827" width="24" style="86" customWidth="1"/>
    <col min="13828" max="14080" width="9.28515625" style="86"/>
    <col min="14081" max="14081" width="49.7109375" style="86" customWidth="1"/>
    <col min="14082" max="14082" width="21.7109375" style="86" customWidth="1"/>
    <col min="14083" max="14083" width="24" style="86" customWidth="1"/>
    <col min="14084" max="14336" width="9.28515625" style="86"/>
    <col min="14337" max="14337" width="49.7109375" style="86" customWidth="1"/>
    <col min="14338" max="14338" width="21.7109375" style="86" customWidth="1"/>
    <col min="14339" max="14339" width="24" style="86" customWidth="1"/>
    <col min="14340" max="14592" width="9.28515625" style="86"/>
    <col min="14593" max="14593" width="49.7109375" style="86" customWidth="1"/>
    <col min="14594" max="14594" width="21.7109375" style="86" customWidth="1"/>
    <col min="14595" max="14595" width="24" style="86" customWidth="1"/>
    <col min="14596" max="14848" width="9.28515625" style="86"/>
    <col min="14849" max="14849" width="49.7109375" style="86" customWidth="1"/>
    <col min="14850" max="14850" width="21.7109375" style="86" customWidth="1"/>
    <col min="14851" max="14851" width="24" style="86" customWidth="1"/>
    <col min="14852" max="15104" width="9.28515625" style="86"/>
    <col min="15105" max="15105" width="49.7109375" style="86" customWidth="1"/>
    <col min="15106" max="15106" width="21.7109375" style="86" customWidth="1"/>
    <col min="15107" max="15107" width="24" style="86" customWidth="1"/>
    <col min="15108" max="15360" width="9.28515625" style="86"/>
    <col min="15361" max="15361" width="49.7109375" style="86" customWidth="1"/>
    <col min="15362" max="15362" width="21.7109375" style="86" customWidth="1"/>
    <col min="15363" max="15363" width="24" style="86" customWidth="1"/>
    <col min="15364" max="15616" width="9.28515625" style="86"/>
    <col min="15617" max="15617" width="49.7109375" style="86" customWidth="1"/>
    <col min="15618" max="15618" width="21.7109375" style="86" customWidth="1"/>
    <col min="15619" max="15619" width="24" style="86" customWidth="1"/>
    <col min="15620" max="15872" width="9.28515625" style="86"/>
    <col min="15873" max="15873" width="49.7109375" style="86" customWidth="1"/>
    <col min="15874" max="15874" width="21.7109375" style="86" customWidth="1"/>
    <col min="15875" max="15875" width="24" style="86" customWidth="1"/>
    <col min="15876" max="16128" width="9.28515625" style="86"/>
    <col min="16129" max="16129" width="49.7109375" style="86" customWidth="1"/>
    <col min="16130" max="16130" width="21.7109375" style="86" customWidth="1"/>
    <col min="16131" max="16131" width="24" style="86" customWidth="1"/>
    <col min="16132" max="16384" width="9.28515625" style="86"/>
  </cols>
  <sheetData>
    <row r="1" spans="1:7" x14ac:dyDescent="0.3">
      <c r="B1" s="86" t="s">
        <v>549</v>
      </c>
    </row>
    <row r="2" spans="1:7" ht="82.5" customHeight="1" x14ac:dyDescent="0.3">
      <c r="B2" s="179" t="s">
        <v>605</v>
      </c>
      <c r="C2" s="179"/>
    </row>
    <row r="3" spans="1:7" ht="43.5" customHeight="1" x14ac:dyDescent="0.3">
      <c r="A3" s="181" t="s">
        <v>550</v>
      </c>
      <c r="B3" s="182"/>
      <c r="C3" s="182"/>
      <c r="D3" s="87"/>
      <c r="E3" s="87"/>
      <c r="F3" s="87"/>
      <c r="G3" s="87"/>
    </row>
    <row r="4" spans="1:7" x14ac:dyDescent="0.3">
      <c r="C4" s="88" t="s">
        <v>0</v>
      </c>
    </row>
    <row r="5" spans="1:7" x14ac:dyDescent="0.3">
      <c r="A5" s="165" t="s">
        <v>142</v>
      </c>
      <c r="B5" s="165" t="s">
        <v>613</v>
      </c>
      <c r="C5" s="165"/>
    </row>
    <row r="6" spans="1:7" ht="94.15" customHeight="1" x14ac:dyDescent="0.3">
      <c r="A6" s="165"/>
      <c r="B6" s="126" t="s">
        <v>498</v>
      </c>
      <c r="C6" s="126" t="s">
        <v>499</v>
      </c>
    </row>
    <row r="7" spans="1:7" ht="61.5" customHeight="1" x14ac:dyDescent="0.3">
      <c r="A7" s="89" t="s">
        <v>500</v>
      </c>
      <c r="B7" s="90">
        <f>B9+B10+B11</f>
        <v>9433</v>
      </c>
      <c r="C7" s="90">
        <f>C10+C11</f>
        <v>-9433</v>
      </c>
    </row>
    <row r="8" spans="1:7" ht="18" customHeight="1" x14ac:dyDescent="0.3">
      <c r="A8" s="91" t="s">
        <v>501</v>
      </c>
      <c r="B8" s="92"/>
      <c r="C8" s="92"/>
    </row>
    <row r="9" spans="1:7" ht="46.5" customHeight="1" x14ac:dyDescent="0.3">
      <c r="A9" s="93" t="s">
        <v>7</v>
      </c>
      <c r="B9" s="94">
        <f>'1'!C15</f>
        <v>2433</v>
      </c>
      <c r="C9" s="94"/>
    </row>
    <row r="10" spans="1:7" ht="162.75" customHeight="1" x14ac:dyDescent="0.3">
      <c r="A10" s="95" t="s">
        <v>502</v>
      </c>
      <c r="B10" s="92">
        <v>0</v>
      </c>
      <c r="C10" s="94">
        <v>-2433</v>
      </c>
    </row>
    <row r="11" spans="1:7" ht="137.25" customHeight="1" x14ac:dyDescent="0.3">
      <c r="A11" s="91" t="s">
        <v>503</v>
      </c>
      <c r="B11" s="92">
        <f>'1'!C21</f>
        <v>7000</v>
      </c>
      <c r="C11" s="92">
        <v>-7000</v>
      </c>
    </row>
    <row r="13" spans="1:7" x14ac:dyDescent="0.3">
      <c r="A13" s="96"/>
    </row>
  </sheetData>
  <mergeCells count="4">
    <mergeCell ref="A3:C3"/>
    <mergeCell ref="A5:A6"/>
    <mergeCell ref="B5:C5"/>
    <mergeCell ref="B2:C2"/>
  </mergeCells>
  <pageMargins left="0.7" right="0.7" top="0.75" bottom="0.75" header="0.3" footer="0.3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60" zoomScaleNormal="100" workbookViewId="0">
      <selection activeCell="D2" sqref="D2:E2"/>
    </sheetView>
  </sheetViews>
  <sheetFormatPr defaultColWidth="9.28515625" defaultRowHeight="18.75" x14ac:dyDescent="0.3"/>
  <cols>
    <col min="1" max="1" width="59.5703125" style="86" customWidth="1"/>
    <col min="2" max="2" width="21.7109375" style="86" customWidth="1"/>
    <col min="3" max="3" width="19" style="86" customWidth="1"/>
    <col min="4" max="4" width="17.42578125" style="86" customWidth="1"/>
    <col min="5" max="5" width="17.5703125" style="86" customWidth="1"/>
    <col min="6" max="256" width="9.28515625" style="86"/>
    <col min="257" max="257" width="49.7109375" style="86" customWidth="1"/>
    <col min="258" max="258" width="21.7109375" style="86" customWidth="1"/>
    <col min="259" max="259" width="24" style="86" customWidth="1"/>
    <col min="260" max="512" width="9.28515625" style="86"/>
    <col min="513" max="513" width="49.7109375" style="86" customWidth="1"/>
    <col min="514" max="514" width="21.7109375" style="86" customWidth="1"/>
    <col min="515" max="515" width="24" style="86" customWidth="1"/>
    <col min="516" max="768" width="9.28515625" style="86"/>
    <col min="769" max="769" width="49.7109375" style="86" customWidth="1"/>
    <col min="770" max="770" width="21.7109375" style="86" customWidth="1"/>
    <col min="771" max="771" width="24" style="86" customWidth="1"/>
    <col min="772" max="1024" width="9.28515625" style="86"/>
    <col min="1025" max="1025" width="49.7109375" style="86" customWidth="1"/>
    <col min="1026" max="1026" width="21.7109375" style="86" customWidth="1"/>
    <col min="1027" max="1027" width="24" style="86" customWidth="1"/>
    <col min="1028" max="1280" width="9.28515625" style="86"/>
    <col min="1281" max="1281" width="49.7109375" style="86" customWidth="1"/>
    <col min="1282" max="1282" width="21.7109375" style="86" customWidth="1"/>
    <col min="1283" max="1283" width="24" style="86" customWidth="1"/>
    <col min="1284" max="1536" width="9.28515625" style="86"/>
    <col min="1537" max="1537" width="49.7109375" style="86" customWidth="1"/>
    <col min="1538" max="1538" width="21.7109375" style="86" customWidth="1"/>
    <col min="1539" max="1539" width="24" style="86" customWidth="1"/>
    <col min="1540" max="1792" width="9.28515625" style="86"/>
    <col min="1793" max="1793" width="49.7109375" style="86" customWidth="1"/>
    <col min="1794" max="1794" width="21.7109375" style="86" customWidth="1"/>
    <col min="1795" max="1795" width="24" style="86" customWidth="1"/>
    <col min="1796" max="2048" width="9.28515625" style="86"/>
    <col min="2049" max="2049" width="49.7109375" style="86" customWidth="1"/>
    <col min="2050" max="2050" width="21.7109375" style="86" customWidth="1"/>
    <col min="2051" max="2051" width="24" style="86" customWidth="1"/>
    <col min="2052" max="2304" width="9.28515625" style="86"/>
    <col min="2305" max="2305" width="49.7109375" style="86" customWidth="1"/>
    <col min="2306" max="2306" width="21.7109375" style="86" customWidth="1"/>
    <col min="2307" max="2307" width="24" style="86" customWidth="1"/>
    <col min="2308" max="2560" width="9.28515625" style="86"/>
    <col min="2561" max="2561" width="49.7109375" style="86" customWidth="1"/>
    <col min="2562" max="2562" width="21.7109375" style="86" customWidth="1"/>
    <col min="2563" max="2563" width="24" style="86" customWidth="1"/>
    <col min="2564" max="2816" width="9.28515625" style="86"/>
    <col min="2817" max="2817" width="49.7109375" style="86" customWidth="1"/>
    <col min="2818" max="2818" width="21.7109375" style="86" customWidth="1"/>
    <col min="2819" max="2819" width="24" style="86" customWidth="1"/>
    <col min="2820" max="3072" width="9.28515625" style="86"/>
    <col min="3073" max="3073" width="49.7109375" style="86" customWidth="1"/>
    <col min="3074" max="3074" width="21.7109375" style="86" customWidth="1"/>
    <col min="3075" max="3075" width="24" style="86" customWidth="1"/>
    <col min="3076" max="3328" width="9.28515625" style="86"/>
    <col min="3329" max="3329" width="49.7109375" style="86" customWidth="1"/>
    <col min="3330" max="3330" width="21.7109375" style="86" customWidth="1"/>
    <col min="3331" max="3331" width="24" style="86" customWidth="1"/>
    <col min="3332" max="3584" width="9.28515625" style="86"/>
    <col min="3585" max="3585" width="49.7109375" style="86" customWidth="1"/>
    <col min="3586" max="3586" width="21.7109375" style="86" customWidth="1"/>
    <col min="3587" max="3587" width="24" style="86" customWidth="1"/>
    <col min="3588" max="3840" width="9.28515625" style="86"/>
    <col min="3841" max="3841" width="49.7109375" style="86" customWidth="1"/>
    <col min="3842" max="3842" width="21.7109375" style="86" customWidth="1"/>
    <col min="3843" max="3843" width="24" style="86" customWidth="1"/>
    <col min="3844" max="4096" width="9.28515625" style="86"/>
    <col min="4097" max="4097" width="49.7109375" style="86" customWidth="1"/>
    <col min="4098" max="4098" width="21.7109375" style="86" customWidth="1"/>
    <col min="4099" max="4099" width="24" style="86" customWidth="1"/>
    <col min="4100" max="4352" width="9.28515625" style="86"/>
    <col min="4353" max="4353" width="49.7109375" style="86" customWidth="1"/>
    <col min="4354" max="4354" width="21.7109375" style="86" customWidth="1"/>
    <col min="4355" max="4355" width="24" style="86" customWidth="1"/>
    <col min="4356" max="4608" width="9.28515625" style="86"/>
    <col min="4609" max="4609" width="49.7109375" style="86" customWidth="1"/>
    <col min="4610" max="4610" width="21.7109375" style="86" customWidth="1"/>
    <col min="4611" max="4611" width="24" style="86" customWidth="1"/>
    <col min="4612" max="4864" width="9.28515625" style="86"/>
    <col min="4865" max="4865" width="49.7109375" style="86" customWidth="1"/>
    <col min="4866" max="4866" width="21.7109375" style="86" customWidth="1"/>
    <col min="4867" max="4867" width="24" style="86" customWidth="1"/>
    <col min="4868" max="5120" width="9.28515625" style="86"/>
    <col min="5121" max="5121" width="49.7109375" style="86" customWidth="1"/>
    <col min="5122" max="5122" width="21.7109375" style="86" customWidth="1"/>
    <col min="5123" max="5123" width="24" style="86" customWidth="1"/>
    <col min="5124" max="5376" width="9.28515625" style="86"/>
    <col min="5377" max="5377" width="49.7109375" style="86" customWidth="1"/>
    <col min="5378" max="5378" width="21.7109375" style="86" customWidth="1"/>
    <col min="5379" max="5379" width="24" style="86" customWidth="1"/>
    <col min="5380" max="5632" width="9.28515625" style="86"/>
    <col min="5633" max="5633" width="49.7109375" style="86" customWidth="1"/>
    <col min="5634" max="5634" width="21.7109375" style="86" customWidth="1"/>
    <col min="5635" max="5635" width="24" style="86" customWidth="1"/>
    <col min="5636" max="5888" width="9.28515625" style="86"/>
    <col min="5889" max="5889" width="49.7109375" style="86" customWidth="1"/>
    <col min="5890" max="5890" width="21.7109375" style="86" customWidth="1"/>
    <col min="5891" max="5891" width="24" style="86" customWidth="1"/>
    <col min="5892" max="6144" width="9.28515625" style="86"/>
    <col min="6145" max="6145" width="49.7109375" style="86" customWidth="1"/>
    <col min="6146" max="6146" width="21.7109375" style="86" customWidth="1"/>
    <col min="6147" max="6147" width="24" style="86" customWidth="1"/>
    <col min="6148" max="6400" width="9.28515625" style="86"/>
    <col min="6401" max="6401" width="49.7109375" style="86" customWidth="1"/>
    <col min="6402" max="6402" width="21.7109375" style="86" customWidth="1"/>
    <col min="6403" max="6403" width="24" style="86" customWidth="1"/>
    <col min="6404" max="6656" width="9.28515625" style="86"/>
    <col min="6657" max="6657" width="49.7109375" style="86" customWidth="1"/>
    <col min="6658" max="6658" width="21.7109375" style="86" customWidth="1"/>
    <col min="6659" max="6659" width="24" style="86" customWidth="1"/>
    <col min="6660" max="6912" width="9.28515625" style="86"/>
    <col min="6913" max="6913" width="49.7109375" style="86" customWidth="1"/>
    <col min="6914" max="6914" width="21.7109375" style="86" customWidth="1"/>
    <col min="6915" max="6915" width="24" style="86" customWidth="1"/>
    <col min="6916" max="7168" width="9.28515625" style="86"/>
    <col min="7169" max="7169" width="49.7109375" style="86" customWidth="1"/>
    <col min="7170" max="7170" width="21.7109375" style="86" customWidth="1"/>
    <col min="7171" max="7171" width="24" style="86" customWidth="1"/>
    <col min="7172" max="7424" width="9.28515625" style="86"/>
    <col min="7425" max="7425" width="49.7109375" style="86" customWidth="1"/>
    <col min="7426" max="7426" width="21.7109375" style="86" customWidth="1"/>
    <col min="7427" max="7427" width="24" style="86" customWidth="1"/>
    <col min="7428" max="7680" width="9.28515625" style="86"/>
    <col min="7681" max="7681" width="49.7109375" style="86" customWidth="1"/>
    <col min="7682" max="7682" width="21.7109375" style="86" customWidth="1"/>
    <col min="7683" max="7683" width="24" style="86" customWidth="1"/>
    <col min="7684" max="7936" width="9.28515625" style="86"/>
    <col min="7937" max="7937" width="49.7109375" style="86" customWidth="1"/>
    <col min="7938" max="7938" width="21.7109375" style="86" customWidth="1"/>
    <col min="7939" max="7939" width="24" style="86" customWidth="1"/>
    <col min="7940" max="8192" width="9.28515625" style="86"/>
    <col min="8193" max="8193" width="49.7109375" style="86" customWidth="1"/>
    <col min="8194" max="8194" width="21.7109375" style="86" customWidth="1"/>
    <col min="8195" max="8195" width="24" style="86" customWidth="1"/>
    <col min="8196" max="8448" width="9.28515625" style="86"/>
    <col min="8449" max="8449" width="49.7109375" style="86" customWidth="1"/>
    <col min="8450" max="8450" width="21.7109375" style="86" customWidth="1"/>
    <col min="8451" max="8451" width="24" style="86" customWidth="1"/>
    <col min="8452" max="8704" width="9.28515625" style="86"/>
    <col min="8705" max="8705" width="49.7109375" style="86" customWidth="1"/>
    <col min="8706" max="8706" width="21.7109375" style="86" customWidth="1"/>
    <col min="8707" max="8707" width="24" style="86" customWidth="1"/>
    <col min="8708" max="8960" width="9.28515625" style="86"/>
    <col min="8961" max="8961" width="49.7109375" style="86" customWidth="1"/>
    <col min="8962" max="8962" width="21.7109375" style="86" customWidth="1"/>
    <col min="8963" max="8963" width="24" style="86" customWidth="1"/>
    <col min="8964" max="9216" width="9.28515625" style="86"/>
    <col min="9217" max="9217" width="49.7109375" style="86" customWidth="1"/>
    <col min="9218" max="9218" width="21.7109375" style="86" customWidth="1"/>
    <col min="9219" max="9219" width="24" style="86" customWidth="1"/>
    <col min="9220" max="9472" width="9.28515625" style="86"/>
    <col min="9473" max="9473" width="49.7109375" style="86" customWidth="1"/>
    <col min="9474" max="9474" width="21.7109375" style="86" customWidth="1"/>
    <col min="9475" max="9475" width="24" style="86" customWidth="1"/>
    <col min="9476" max="9728" width="9.28515625" style="86"/>
    <col min="9729" max="9729" width="49.7109375" style="86" customWidth="1"/>
    <col min="9730" max="9730" width="21.7109375" style="86" customWidth="1"/>
    <col min="9731" max="9731" width="24" style="86" customWidth="1"/>
    <col min="9732" max="9984" width="9.28515625" style="86"/>
    <col min="9985" max="9985" width="49.7109375" style="86" customWidth="1"/>
    <col min="9986" max="9986" width="21.7109375" style="86" customWidth="1"/>
    <col min="9987" max="9987" width="24" style="86" customWidth="1"/>
    <col min="9988" max="10240" width="9.28515625" style="86"/>
    <col min="10241" max="10241" width="49.7109375" style="86" customWidth="1"/>
    <col min="10242" max="10242" width="21.7109375" style="86" customWidth="1"/>
    <col min="10243" max="10243" width="24" style="86" customWidth="1"/>
    <col min="10244" max="10496" width="9.28515625" style="86"/>
    <col min="10497" max="10497" width="49.7109375" style="86" customWidth="1"/>
    <col min="10498" max="10498" width="21.7109375" style="86" customWidth="1"/>
    <col min="10499" max="10499" width="24" style="86" customWidth="1"/>
    <col min="10500" max="10752" width="9.28515625" style="86"/>
    <col min="10753" max="10753" width="49.7109375" style="86" customWidth="1"/>
    <col min="10754" max="10754" width="21.7109375" style="86" customWidth="1"/>
    <col min="10755" max="10755" width="24" style="86" customWidth="1"/>
    <col min="10756" max="11008" width="9.28515625" style="86"/>
    <col min="11009" max="11009" width="49.7109375" style="86" customWidth="1"/>
    <col min="11010" max="11010" width="21.7109375" style="86" customWidth="1"/>
    <col min="11011" max="11011" width="24" style="86" customWidth="1"/>
    <col min="11012" max="11264" width="9.28515625" style="86"/>
    <col min="11265" max="11265" width="49.7109375" style="86" customWidth="1"/>
    <col min="11266" max="11266" width="21.7109375" style="86" customWidth="1"/>
    <col min="11267" max="11267" width="24" style="86" customWidth="1"/>
    <col min="11268" max="11520" width="9.28515625" style="86"/>
    <col min="11521" max="11521" width="49.7109375" style="86" customWidth="1"/>
    <col min="11522" max="11522" width="21.7109375" style="86" customWidth="1"/>
    <col min="11523" max="11523" width="24" style="86" customWidth="1"/>
    <col min="11524" max="11776" width="9.28515625" style="86"/>
    <col min="11777" max="11777" width="49.7109375" style="86" customWidth="1"/>
    <col min="11778" max="11778" width="21.7109375" style="86" customWidth="1"/>
    <col min="11779" max="11779" width="24" style="86" customWidth="1"/>
    <col min="11780" max="12032" width="9.28515625" style="86"/>
    <col min="12033" max="12033" width="49.7109375" style="86" customWidth="1"/>
    <col min="12034" max="12034" width="21.7109375" style="86" customWidth="1"/>
    <col min="12035" max="12035" width="24" style="86" customWidth="1"/>
    <col min="12036" max="12288" width="9.28515625" style="86"/>
    <col min="12289" max="12289" width="49.7109375" style="86" customWidth="1"/>
    <col min="12290" max="12290" width="21.7109375" style="86" customWidth="1"/>
    <col min="12291" max="12291" width="24" style="86" customWidth="1"/>
    <col min="12292" max="12544" width="9.28515625" style="86"/>
    <col min="12545" max="12545" width="49.7109375" style="86" customWidth="1"/>
    <col min="12546" max="12546" width="21.7109375" style="86" customWidth="1"/>
    <col min="12547" max="12547" width="24" style="86" customWidth="1"/>
    <col min="12548" max="12800" width="9.28515625" style="86"/>
    <col min="12801" max="12801" width="49.7109375" style="86" customWidth="1"/>
    <col min="12802" max="12802" width="21.7109375" style="86" customWidth="1"/>
    <col min="12803" max="12803" width="24" style="86" customWidth="1"/>
    <col min="12804" max="13056" width="9.28515625" style="86"/>
    <col min="13057" max="13057" width="49.7109375" style="86" customWidth="1"/>
    <col min="13058" max="13058" width="21.7109375" style="86" customWidth="1"/>
    <col min="13059" max="13059" width="24" style="86" customWidth="1"/>
    <col min="13060" max="13312" width="9.28515625" style="86"/>
    <col min="13313" max="13313" width="49.7109375" style="86" customWidth="1"/>
    <col min="13314" max="13314" width="21.7109375" style="86" customWidth="1"/>
    <col min="13315" max="13315" width="24" style="86" customWidth="1"/>
    <col min="13316" max="13568" width="9.28515625" style="86"/>
    <col min="13569" max="13569" width="49.7109375" style="86" customWidth="1"/>
    <col min="13570" max="13570" width="21.7109375" style="86" customWidth="1"/>
    <col min="13571" max="13571" width="24" style="86" customWidth="1"/>
    <col min="13572" max="13824" width="9.28515625" style="86"/>
    <col min="13825" max="13825" width="49.7109375" style="86" customWidth="1"/>
    <col min="13826" max="13826" width="21.7109375" style="86" customWidth="1"/>
    <col min="13827" max="13827" width="24" style="86" customWidth="1"/>
    <col min="13828" max="14080" width="9.28515625" style="86"/>
    <col min="14081" max="14081" width="49.7109375" style="86" customWidth="1"/>
    <col min="14082" max="14082" width="21.7109375" style="86" customWidth="1"/>
    <col min="14083" max="14083" width="24" style="86" customWidth="1"/>
    <col min="14084" max="14336" width="9.28515625" style="86"/>
    <col min="14337" max="14337" width="49.7109375" style="86" customWidth="1"/>
    <col min="14338" max="14338" width="21.7109375" style="86" customWidth="1"/>
    <col min="14339" max="14339" width="24" style="86" customWidth="1"/>
    <col min="14340" max="14592" width="9.28515625" style="86"/>
    <col min="14593" max="14593" width="49.7109375" style="86" customWidth="1"/>
    <col min="14594" max="14594" width="21.7109375" style="86" customWidth="1"/>
    <col min="14595" max="14595" width="24" style="86" customWidth="1"/>
    <col min="14596" max="14848" width="9.28515625" style="86"/>
    <col min="14849" max="14849" width="49.7109375" style="86" customWidth="1"/>
    <col min="14850" max="14850" width="21.7109375" style="86" customWidth="1"/>
    <col min="14851" max="14851" width="24" style="86" customWidth="1"/>
    <col min="14852" max="15104" width="9.28515625" style="86"/>
    <col min="15105" max="15105" width="49.7109375" style="86" customWidth="1"/>
    <col min="15106" max="15106" width="21.7109375" style="86" customWidth="1"/>
    <col min="15107" max="15107" width="24" style="86" customWidth="1"/>
    <col min="15108" max="15360" width="9.28515625" style="86"/>
    <col min="15361" max="15361" width="49.7109375" style="86" customWidth="1"/>
    <col min="15362" max="15362" width="21.7109375" style="86" customWidth="1"/>
    <col min="15363" max="15363" width="24" style="86" customWidth="1"/>
    <col min="15364" max="15616" width="9.28515625" style="86"/>
    <col min="15617" max="15617" width="49.7109375" style="86" customWidth="1"/>
    <col min="15618" max="15618" width="21.7109375" style="86" customWidth="1"/>
    <col min="15619" max="15619" width="24" style="86" customWidth="1"/>
    <col min="15620" max="15872" width="9.28515625" style="86"/>
    <col min="15873" max="15873" width="49.7109375" style="86" customWidth="1"/>
    <col min="15874" max="15874" width="21.7109375" style="86" customWidth="1"/>
    <col min="15875" max="15875" width="24" style="86" customWidth="1"/>
    <col min="15876" max="16128" width="9.28515625" style="86"/>
    <col min="16129" max="16129" width="49.7109375" style="86" customWidth="1"/>
    <col min="16130" max="16130" width="21.7109375" style="86" customWidth="1"/>
    <col min="16131" max="16131" width="24" style="86" customWidth="1"/>
    <col min="16132" max="16384" width="9.28515625" style="86"/>
  </cols>
  <sheetData>
    <row r="1" spans="1:7" ht="21.75" customHeight="1" x14ac:dyDescent="0.3">
      <c r="D1" s="183" t="s">
        <v>551</v>
      </c>
      <c r="E1" s="183"/>
    </row>
    <row r="2" spans="1:7" ht="82.5" customHeight="1" x14ac:dyDescent="0.3">
      <c r="B2" s="118"/>
      <c r="C2" s="118"/>
      <c r="D2" s="179" t="s">
        <v>605</v>
      </c>
      <c r="E2" s="179"/>
    </row>
    <row r="3" spans="1:7" ht="43.5" customHeight="1" x14ac:dyDescent="0.3">
      <c r="A3" s="181" t="s">
        <v>577</v>
      </c>
      <c r="B3" s="181"/>
      <c r="C3" s="181"/>
      <c r="D3" s="181"/>
      <c r="E3" s="181"/>
      <c r="F3" s="119"/>
      <c r="G3" s="119"/>
    </row>
    <row r="4" spans="1:7" x14ac:dyDescent="0.3">
      <c r="C4" s="88"/>
      <c r="E4" s="88" t="s">
        <v>0</v>
      </c>
    </row>
    <row r="5" spans="1:7" x14ac:dyDescent="0.3">
      <c r="A5" s="165" t="s">
        <v>142</v>
      </c>
      <c r="B5" s="165" t="s">
        <v>614</v>
      </c>
      <c r="C5" s="165"/>
      <c r="D5" s="165" t="s">
        <v>615</v>
      </c>
      <c r="E5" s="165"/>
    </row>
    <row r="6" spans="1:7" ht="94.15" customHeight="1" x14ac:dyDescent="0.3">
      <c r="A6" s="165"/>
      <c r="B6" s="126" t="s">
        <v>498</v>
      </c>
      <c r="C6" s="126" t="s">
        <v>499</v>
      </c>
      <c r="D6" s="126" t="s">
        <v>498</v>
      </c>
      <c r="E6" s="126" t="s">
        <v>499</v>
      </c>
    </row>
    <row r="7" spans="1:7" ht="61.5" customHeight="1" x14ac:dyDescent="0.3">
      <c r="A7" s="89" t="s">
        <v>500</v>
      </c>
      <c r="B7" s="90">
        <f>B9+B10+B11</f>
        <v>10066</v>
      </c>
      <c r="C7" s="90">
        <f t="shared" ref="C7:E7" si="0">C9+C10+C11</f>
        <v>-10066</v>
      </c>
      <c r="D7" s="90">
        <f t="shared" si="0"/>
        <v>10700</v>
      </c>
      <c r="E7" s="90">
        <f t="shared" si="0"/>
        <v>-10700</v>
      </c>
    </row>
    <row r="8" spans="1:7" ht="18" customHeight="1" x14ac:dyDescent="0.3">
      <c r="A8" s="91" t="s">
        <v>501</v>
      </c>
      <c r="B8" s="92"/>
      <c r="C8" s="92"/>
      <c r="D8" s="92"/>
      <c r="E8" s="92"/>
    </row>
    <row r="9" spans="1:7" ht="46.5" customHeight="1" x14ac:dyDescent="0.3">
      <c r="A9" s="93" t="s">
        <v>7</v>
      </c>
      <c r="B9" s="94">
        <v>3066</v>
      </c>
      <c r="C9" s="94">
        <v>-2433</v>
      </c>
      <c r="D9" s="94">
        <v>3700</v>
      </c>
      <c r="E9" s="94">
        <v>-3066</v>
      </c>
    </row>
    <row r="10" spans="1:7" ht="162.75" customHeight="1" x14ac:dyDescent="0.3">
      <c r="A10" s="95" t="s">
        <v>502</v>
      </c>
      <c r="B10" s="92">
        <v>0</v>
      </c>
      <c r="C10" s="94">
        <v>-633</v>
      </c>
      <c r="D10" s="92">
        <v>0</v>
      </c>
      <c r="E10" s="94">
        <v>-634</v>
      </c>
    </row>
    <row r="11" spans="1:7" ht="137.25" customHeight="1" x14ac:dyDescent="0.3">
      <c r="A11" s="91" t="s">
        <v>503</v>
      </c>
      <c r="B11" s="92">
        <f>'[1]1'!C21</f>
        <v>7000</v>
      </c>
      <c r="C11" s="92">
        <v>-7000</v>
      </c>
      <c r="D11" s="92">
        <v>7000</v>
      </c>
      <c r="E11" s="92">
        <v>-7000</v>
      </c>
    </row>
    <row r="13" spans="1:7" x14ac:dyDescent="0.3">
      <c r="A13" s="96"/>
    </row>
  </sheetData>
  <mergeCells count="6">
    <mergeCell ref="D1:E1"/>
    <mergeCell ref="D2:E2"/>
    <mergeCell ref="A5:A6"/>
    <mergeCell ref="B5:C5"/>
    <mergeCell ref="D5:E5"/>
    <mergeCell ref="A3:E3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25</vt:lpstr>
      <vt:lpstr>26</vt:lpstr>
      <vt:lpstr>'4'!Заголовки_для_печати</vt:lpstr>
      <vt:lpstr>'6'!Заголовки_для_печати</vt:lpstr>
      <vt:lpstr>'6'!Область_печати</vt:lpstr>
      <vt:lpstr>'7'!Область_печати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2016-11-28T02:45:41Z</dcterms:modified>
</cp:coreProperties>
</file>