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05" windowWidth="15195" windowHeight="6900" activeTab="1"/>
  </bookViews>
  <sheets>
    <sheet name="Прил2" sheetId="1" r:id="rId1"/>
    <sheet name="Прил 3 2014 " sheetId="2" r:id="rId2"/>
  </sheets>
  <definedNames>
    <definedName name="_xlnm.Print_Titles" localSheetId="1">'Прил 3 2014 '!$9:$9</definedName>
    <definedName name="_xlnm.Print_Titles" localSheetId="0">'Прил2'!$8:$8</definedName>
    <definedName name="_xlnm.Print_Area" localSheetId="1">'Прил 3 2014 '!$A$1:$J$549</definedName>
    <definedName name="_xlnm.Print_Area" localSheetId="0">'Прил2'!$A$2:$F$65</definedName>
  </definedNames>
  <calcPr fullCalcOnLoad="1"/>
</workbook>
</file>

<file path=xl/sharedStrings.xml><?xml version="1.0" encoding="utf-8"?>
<sst xmlns="http://schemas.openxmlformats.org/spreadsheetml/2006/main" count="3006" uniqueCount="538">
  <si>
    <t xml:space="preserve">Наименование </t>
  </si>
  <si>
    <t>КОДЫ</t>
  </si>
  <si>
    <t>Изменения и дополнения   (тыс.руб)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</si>
  <si>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</si>
  <si>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</si>
  <si>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</si>
  <si>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</si>
  <si>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</si>
  <si>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</si>
  <si>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Другие вопросы в области здравоохранения, физической культуры и спорта</t>
  </si>
  <si>
    <t>055</t>
  </si>
  <si>
    <t>09</t>
  </si>
  <si>
    <t>10</t>
  </si>
  <si>
    <t>Учебно- методические кабинеты, централизованные бухгалтерии, группы хозяйственного обслуживания</t>
  </si>
  <si>
    <t>4520000</t>
  </si>
  <si>
    <t>Обеспечение деятельности подведомственных учреждений</t>
  </si>
  <si>
    <t>4529900</t>
  </si>
  <si>
    <t>Выполнение функций бюджетными учреждениями</t>
  </si>
  <si>
    <t>001</t>
  </si>
  <si>
    <t>МЦП "Вакцинопрофилактика заболеваний, управляемых иммунизацией в МО "Онгудайский район" на 2008-2010г"</t>
  </si>
  <si>
    <t>Выполнение функций органами местного самоуправления</t>
  </si>
  <si>
    <t>500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</si>
  <si>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</si>
  <si>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</si>
  <si>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</si>
  <si>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</si>
  <si>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</si>
  <si>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</si>
  <si>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 xml:space="preserve">Образование </t>
  </si>
  <si>
    <t>07</t>
  </si>
  <si>
    <t>Общее образование</t>
  </si>
  <si>
    <t>02</t>
  </si>
  <si>
    <t>Государственная программа Республики Алтай "Развитие образования"</t>
  </si>
  <si>
    <t>0700000</t>
  </si>
  <si>
    <t>подпрограмма "Развитие общего образования" государственной программы Республики Алтай "Развитие образования"</t>
  </si>
  <si>
    <t>0720000</t>
  </si>
  <si>
    <t>Развитие системы содержания и обучения детей в общеобразовательных учреждениях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</si>
  <si>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0721000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</si>
  <si>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</t>
  </si>
  <si>
    <t>0721502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</si>
  <si>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</si>
  <si>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</si>
  <si>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Совершенствование организации школьного питания в Республике Алтай в рамках подпрограммы "Развитие общего образования" государственной программы Республики Алтай "Развитие образования"</t>
  </si>
  <si>
    <t>0722000</t>
  </si>
  <si>
    <t xml:space="preserve"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</t>
  </si>
  <si>
    <t>0722501</t>
  </si>
  <si>
    <t>Субсидии бюджетным учреждениям на иные цели</t>
  </si>
  <si>
    <t>612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</si>
  <si>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</si>
  <si>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</si>
  <si>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Муниципальные целевые программы</t>
  </si>
  <si>
    <t>7950000</t>
  </si>
  <si>
    <t xml:space="preserve">Переподготовка и повышение квалификации </t>
  </si>
  <si>
    <t>05</t>
  </si>
  <si>
    <t>Молодежная политика и оздоровление детей</t>
  </si>
  <si>
    <t>Государственная программа Республики Алтай "Обеспечение социальной защищенности и занятости населения"</t>
  </si>
  <si>
    <t>05 0 0000</t>
  </si>
  <si>
    <t>подпрограмма "Охрана семьи и детей" государственной программы Республики Алтай "Обеспечение социальной защищенности и занятости населения"</t>
  </si>
  <si>
    <t>0520000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</si>
  <si>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</si>
  <si>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0526509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</si>
  <si>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</si>
  <si>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</si>
  <si>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</si>
  <si>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</si>
  <si>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</si>
  <si>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</si>
  <si>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</si>
  <si>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</si>
  <si>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</si>
  <si>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</si>
  <si>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</si>
  <si>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</si>
  <si>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</si>
  <si>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</si>
  <si>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</si>
  <si>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</si>
  <si>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</si>
  <si>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Социальная политика</t>
  </si>
  <si>
    <t>Охрана семьи и детства</t>
  </si>
  <si>
    <t>04</t>
  </si>
  <si>
    <t>подпрограмма "Развитие дошкольного образования" государственной программы Республики Алтай "Развитие образования"</t>
  </si>
  <si>
    <t>0710000</t>
  </si>
  <si>
    <t>Развитие системы предоставления качественного, общедоступного и бесплатного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</si>
  <si>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0712000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</si>
  <si>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 рамках подпрограммы "Развитие дошкольного образования" государственной программы Республики Алтай "Развитие образования"</t>
  </si>
  <si>
    <t>0712501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</si>
  <si>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</si>
  <si>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</si>
  <si>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Социальная помощь</t>
  </si>
  <si>
    <t>5050000</t>
  </si>
  <si>
    <t>313</t>
  </si>
  <si>
    <t>Управление по экономике и финансам Онгудайского района</t>
  </si>
  <si>
    <t>092</t>
  </si>
  <si>
    <t>Ощегосударственные вопросы</t>
  </si>
  <si>
    <t>01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</si>
  <si>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</si>
  <si>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</si>
  <si>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Обеспечение деятельности  финансовых, налоговых и таможенных  органов и органов финансового надзора</t>
  </si>
  <si>
    <t>06</t>
  </si>
  <si>
    <t>Резервные фонды</t>
  </si>
  <si>
    <t>11</t>
  </si>
  <si>
    <t>Резервные фонды местных администраций</t>
  </si>
  <si>
    <t>0700500</t>
  </si>
  <si>
    <t>Резервные средства</t>
  </si>
  <si>
    <t>870</t>
  </si>
  <si>
    <t>Другие общегосударственные вопросы</t>
  </si>
  <si>
    <t>13</t>
  </si>
  <si>
    <t>Государственная программа Республики Алтай "Экономическая политика"</t>
  </si>
  <si>
    <t>1200000</t>
  </si>
  <si>
    <t>подпрограмма "Реализация государственной социально-экономической политики" государственной программы Республики Алтай "Экономическая политика"</t>
  </si>
  <si>
    <t>1210000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</si>
  <si>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</si>
  <si>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1211501</t>
  </si>
  <si>
    <t>Руководство и управление в сфере установленных функций</t>
  </si>
  <si>
    <t>Национальная оборона</t>
  </si>
  <si>
    <t>00</t>
  </si>
  <si>
    <t>Мобилизационная  и вневойсковая подготовка</t>
  </si>
  <si>
    <t>03</t>
  </si>
  <si>
    <t>Государственная программа Республики Алтай "Управление государственными финансами и государственным имуществом"</t>
  </si>
  <si>
    <t>1100000</t>
  </si>
  <si>
    <t>подпрограмма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</si>
  <si>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1110000</t>
  </si>
  <si>
    <t xml:space="preserve"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</si>
  <si>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1115118</t>
  </si>
  <si>
    <t>Субвенции</t>
  </si>
  <si>
    <t>530</t>
  </si>
  <si>
    <t>Национальная экономика</t>
  </si>
  <si>
    <t>Другие вопросы в области национальной экономики</t>
  </si>
  <si>
    <t>12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</si>
  <si>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</si>
  <si>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</si>
  <si>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</si>
  <si>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</si>
  <si>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</si>
  <si>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</si>
  <si>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</si>
  <si>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</si>
  <si>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</si>
  <si>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</si>
  <si>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</si>
  <si>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</si>
  <si>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</si>
  <si>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</si>
  <si>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</si>
  <si>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</si>
  <si>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11 1 2514</t>
  </si>
  <si>
    <t xml:space="preserve">Дотации на выравнивание бюджетной обеспеченности </t>
  </si>
  <si>
    <t>511</t>
  </si>
  <si>
    <t>Выравнивание бюджетной обеспеченности</t>
  </si>
  <si>
    <t>5160100</t>
  </si>
  <si>
    <t>Дотация на выравнивание бюджетной обеспеченности муниципальных образований</t>
  </si>
  <si>
    <t xml:space="preserve">Выравнивание бюджетной обеспеченности поселений из районного фонда финансовой поддержки </t>
  </si>
  <si>
    <t>5160130</t>
  </si>
  <si>
    <t>Администрация Онгудайского района (аймака)</t>
  </si>
  <si>
    <t>800</t>
  </si>
  <si>
    <t>Общегосударственные вопросы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</si>
  <si>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</si>
  <si>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</si>
  <si>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</si>
  <si>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</si>
  <si>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Государственная программа Республики Алтай "Развитие жилищно-коммунального и транспортного комплекса"</t>
  </si>
  <si>
    <t>0200000</t>
  </si>
  <si>
    <t>подпрограмма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</si>
  <si>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0210000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</si>
  <si>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</si>
  <si>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</si>
  <si>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>1112501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</si>
  <si>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</si>
  <si>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</si>
  <si>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 xml:space="preserve">Уплата налога на имущество организаций и земельного налога
</t>
  </si>
  <si>
    <t xml:space="preserve">Государственная программа "Развитие культуры" </t>
  </si>
  <si>
    <t>0800000</t>
  </si>
  <si>
    <t xml:space="preserve">подпрограмма "Библиотечное и архивное дело" государственной программы "Развитие культуры" </t>
  </si>
  <si>
    <t>0810000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</si>
  <si>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</si>
  <si>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0814501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</si>
  <si>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</si>
  <si>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</si>
  <si>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</si>
  <si>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1112503</t>
  </si>
  <si>
    <t>Дворцы и дома культуры, другие учреждения культуры и средств массовой информации</t>
  </si>
  <si>
    <t>4400000</t>
  </si>
  <si>
    <t>4409900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</si>
  <si>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</si>
  <si>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</si>
  <si>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</si>
  <si>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</si>
  <si>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</si>
  <si>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</si>
  <si>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</si>
  <si>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МЦП "Развитие агропромышленного комплекса в Онгудайском районе" на 2011-2014 годы</t>
  </si>
  <si>
    <t>7952005</t>
  </si>
  <si>
    <t>Другие вопросы в области  национальной экономики</t>
  </si>
  <si>
    <t>Жилищно-коммунальное хозяйство</t>
  </si>
  <si>
    <t>Коммунальное хозяйство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</si>
  <si>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</si>
  <si>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</si>
  <si>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</si>
  <si>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</si>
  <si>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</si>
  <si>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</si>
  <si>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</si>
  <si>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</si>
  <si>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</si>
  <si>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 ство</t>
  </si>
  <si>
    <t>Образование</t>
  </si>
  <si>
    <t>Дошкольное образование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</si>
  <si>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</si>
  <si>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</si>
  <si>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Культура и кинематография</t>
  </si>
  <si>
    <t>08</t>
  </si>
  <si>
    <t>Культура</t>
  </si>
  <si>
    <t>Учебно-методические кабинеты, центральные бухгалтерии, группы хоз.обслуживания</t>
  </si>
  <si>
    <t>Здравоохранение</t>
  </si>
  <si>
    <t>Другие вопросы в области здравоохранения</t>
  </si>
  <si>
    <t>7952030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</si>
  <si>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</si>
  <si>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</si>
  <si>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Пенсионное обеспечение</t>
  </si>
  <si>
    <t>4910100</t>
  </si>
  <si>
    <t>Иные пенсии, социальные доплаты к пенсиям</t>
  </si>
  <si>
    <t>312</t>
  </si>
  <si>
    <t>Социальное обеспечение населения</t>
  </si>
  <si>
    <t>0500000</t>
  </si>
  <si>
    <t>подпрограмма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</si>
  <si>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0510000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</si>
  <si>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</si>
  <si>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0515134</t>
  </si>
  <si>
    <t>Пособия, компенсации, меры социальной поддержки по публичным нормативным обязательствам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</si>
  <si>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</si>
  <si>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0515135</t>
  </si>
  <si>
    <t>5058500</t>
  </si>
  <si>
    <t>Районная подпрограмма «Социальная поддержка населения муниципального образования «Онгудайский район»</t>
  </si>
  <si>
    <t>7952008</t>
  </si>
  <si>
    <t>322</t>
  </si>
  <si>
    <t>Средства массовой информации</t>
  </si>
  <si>
    <t>Периодическая печать и издательства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</si>
  <si>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</si>
  <si>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Отдел культуры, спорта и туризма </t>
  </si>
  <si>
    <t>Другие вопросы в области культуры, кинематографии</t>
  </si>
  <si>
    <t>Уплата налога на имущество организаций и земельного налога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</si>
  <si>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</si>
  <si>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</si>
  <si>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</si>
  <si>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99</t>
  </si>
  <si>
    <t xml:space="preserve">Всего </t>
  </si>
  <si>
    <t>условно утвержд.расходы  на 15 год -2,5%, на 16 год-5% имей виду по БК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</si>
  <si>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</si>
  <si>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</si>
  <si>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</si>
  <si>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</si>
  <si>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</si>
  <si>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</si>
  <si>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</si>
  <si>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</si>
  <si>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</si>
  <si>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</si>
  <si>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</si>
  <si>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0309</t>
  </si>
  <si>
    <t>0314</t>
  </si>
  <si>
    <t>0405</t>
  </si>
  <si>
    <t>0412</t>
  </si>
  <si>
    <t>0501</t>
  </si>
  <si>
    <t>0502</t>
  </si>
  <si>
    <t>0503</t>
  </si>
  <si>
    <t>0701</t>
  </si>
  <si>
    <t>0702</t>
  </si>
  <si>
    <t>0705</t>
  </si>
  <si>
    <t>0707</t>
  </si>
  <si>
    <t>0709</t>
  </si>
  <si>
    <t>0801</t>
  </si>
  <si>
    <t>0804</t>
  </si>
  <si>
    <t>0806</t>
  </si>
  <si>
    <t>0909</t>
  </si>
  <si>
    <t>0910</t>
  </si>
  <si>
    <t>1001</t>
  </si>
  <si>
    <t>1003</t>
  </si>
  <si>
    <t>1004</t>
  </si>
  <si>
    <t>1006</t>
  </si>
  <si>
    <t>итог</t>
  </si>
  <si>
    <t xml:space="preserve"> Приложение 8</t>
  </si>
  <si>
    <t>тыс.руб</t>
  </si>
  <si>
    <t>0100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</si>
  <si>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</si>
  <si>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</si>
  <si>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</si>
  <si>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</si>
  <si>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финансовых,органов финансового (финансово-бюджетного) надзора</t>
  </si>
  <si>
    <t>Обеспечение проведения выборов и референдумов</t>
  </si>
  <si>
    <t>0200</t>
  </si>
  <si>
    <t>Мобилизационная и вневойсковая подготовка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</si>
  <si>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</si>
  <si>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</si>
  <si>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</si>
  <si>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0400</t>
  </si>
  <si>
    <t>Общеэкономические вопросы</t>
  </si>
  <si>
    <t>Дорожное хозяйство ( дорожные фонды)</t>
  </si>
  <si>
    <t>Жилищно- коммунальное хозяйство</t>
  </si>
  <si>
    <t>0500</t>
  </si>
  <si>
    <t>Жилищное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</si>
  <si>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</si>
  <si>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</si>
  <si>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</si>
  <si>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</si>
  <si>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0700</t>
  </si>
  <si>
    <t>Профессиональная подготовка, переподготовка и повышение квалификации</t>
  </si>
  <si>
    <t xml:space="preserve">Культура и кинематография </t>
  </si>
  <si>
    <t>0800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</si>
  <si>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</si>
  <si>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</si>
  <si>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</si>
  <si>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</si>
  <si>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</si>
  <si>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</si>
  <si>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1000</t>
  </si>
  <si>
    <t>Социальное обслуживание населения</t>
  </si>
  <si>
    <t>Социальное обеспечение население</t>
  </si>
  <si>
    <t>Охрана семьи  и детства</t>
  </si>
  <si>
    <t>1100</t>
  </si>
  <si>
    <t>Физическая культура</t>
  </si>
  <si>
    <t>1200</t>
  </si>
  <si>
    <t>1300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</si>
  <si>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</si>
  <si>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</si>
  <si>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</si>
  <si>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</si>
  <si>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</si>
  <si>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ВСЕГО РАСХОДОВ</t>
  </si>
  <si>
    <t>07 1 1000</t>
  </si>
  <si>
    <t>Развитие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</si>
  <si>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0711000</t>
  </si>
  <si>
    <t>0711502</t>
  </si>
  <si>
    <t>Субсидии на софинансирование расходов муниципальных дошкольных образовательных учреждений в рамках подпрограммы РА " Развитие дошкольного образования" в рамках госпрогр. РА "Развитие образования"</t>
  </si>
  <si>
    <t>Межбюджетные трансферты</t>
  </si>
  <si>
    <t xml:space="preserve">Субсидии на софинансирование капитальных вложений в объекты мун собственностити  в части повышения устойчивости  жилых домов, объектов и систем жизнеобеспечения в рамках подпрограммы "Развитие общего образования" гос.прогр.РА "Развитие образования" (через Минрегионального развития) Ело </t>
  </si>
  <si>
    <t>Субсидии на софинансирование капитальных вложений в объекты мун собственности в рамках подпрограммы "Развитие общего образования" гос.прогр.РА "Развитие образования"</t>
  </si>
  <si>
    <t>Ведомственные целевые программы</t>
  </si>
  <si>
    <t>ВЦП "Развитие культуры и библиотечного дела Онгудайского района" на 2014-2016гг.</t>
  </si>
  <si>
    <t>ВЦП "Развитие физической культуры , спорта и формирование здорового образа жизни в Онгудайском районе на 2014-2016 гг."</t>
  </si>
  <si>
    <t>7950400</t>
  </si>
  <si>
    <t>ВЦП "Социальная защита населения муниципального образования "Онгудайский район" на 2014-2016 годы"</t>
  </si>
  <si>
    <t>7953500</t>
  </si>
  <si>
    <t>7950300</t>
  </si>
  <si>
    <t>7950301</t>
  </si>
  <si>
    <t>Развитие культуры</t>
  </si>
  <si>
    <t>Библиотечное дело</t>
  </si>
  <si>
    <t>7950302</t>
  </si>
  <si>
    <t>ВЦП "Реализация молодежной политики на 2014-2016гг.</t>
  </si>
  <si>
    <t>7950100</t>
  </si>
  <si>
    <t>ВЦП "Поддержка и развитие печатных средств массовой информации в муниципальном образовании "Онгудайский район" на 2014-2016 г.г"</t>
  </si>
  <si>
    <t>7953600</t>
  </si>
  <si>
    <t>ВЦП "Медико -социальная поддержка слабозащищенных  категорий населения в  муниципальном образовании  "Онгудайский район"  на 2012-2014 гг."</t>
  </si>
  <si>
    <t>7952200</t>
  </si>
  <si>
    <t>ВЦП "Устойчивое развитие сельских территорий муниципального образования "Онгудайский район" на период 2014-2016 годы"</t>
  </si>
  <si>
    <t>Обеспечение жильем специалистов на селе</t>
  </si>
  <si>
    <t>7953300</t>
  </si>
  <si>
    <t>7953302</t>
  </si>
  <si>
    <t>ВЦП "Обеспечение жильем молодых семей на территории  муниципального образования  "Онгудайский район" на 2014-2016 гг.</t>
  </si>
  <si>
    <t>7950200</t>
  </si>
  <si>
    <t xml:space="preserve">ВЦП "Развитие дополнительного образования в МО "Онгудайском районе" на 2014-2016 гг." </t>
  </si>
  <si>
    <t>7952000</t>
  </si>
  <si>
    <t>ВЦП "Развитие дополнительного образования  детей в Онгудайском районе на базе МАОУДОД "Онгудайская детская школа искусств" на 2014-2016 годы"</t>
  </si>
  <si>
    <t>7952001</t>
  </si>
  <si>
    <t>Субсидии автономным учреждениям на иные цели</t>
  </si>
  <si>
    <t>622</t>
  </si>
  <si>
    <t>ВЦП "Развитие дополнительного образования  детей в Онгудайском районе" на базе Детско-юношеской спортивной школы им.Н.В.Кулачева на 2014-2016 годы"</t>
  </si>
  <si>
    <t>7952002</t>
  </si>
  <si>
    <t>ВЦП "Повышение  безопасности дорожного движения на территории муниципального образования  "Онгудайский район" на 2014-2016 гг."</t>
  </si>
  <si>
    <t>7952500</t>
  </si>
  <si>
    <t>7953301</t>
  </si>
  <si>
    <t>Объекты капитального строительства</t>
  </si>
  <si>
    <t>ВЦП "Развитие агропромышленного комплекса муниципального образования "Онгудайский район" на 2014-2016годы"</t>
  </si>
  <si>
    <t>7953400</t>
  </si>
  <si>
    <t>7954000</t>
  </si>
  <si>
    <t>ВЦП Строительство, реконструкция  объектов социальной сферы на 2014-2016 гг.</t>
  </si>
  <si>
    <t>7954001</t>
  </si>
  <si>
    <t>Строительство и реконструкция объектов социальной сферы</t>
  </si>
  <si>
    <t>ВЦП "Благоустройство территории Онгудайского района на 2014-2016 годы"</t>
  </si>
  <si>
    <t>7953800</t>
  </si>
  <si>
    <t>ВЦП " Программа комплексного развития систем коммунальной инфраструктуры муниципального образования  "Онгудайский район" на 2014-2020 гг."</t>
  </si>
  <si>
    <t>ВЦП "Энергосбережение  в муниицпальном образовании "Онгудайский район" на 2010-2015 гг."</t>
  </si>
  <si>
    <t>7953100</t>
  </si>
  <si>
    <t>7953200</t>
  </si>
  <si>
    <t>ВЦП "Комплексные меры по противодействию  незаконному обороту и потреблению наркотических средств, психотропных веществ и их прекурсоров в Онгудайском районе на 2014-2016 годы."</t>
  </si>
  <si>
    <t>ВЦП  "О мерах по противодействию терроризму и экстремизму в муниципальном образовании  "Онгудайский район" на 2014-2016 гг."</t>
  </si>
  <si>
    <t>ВЦП "Комплексные меры профилактики правонарушений на территории МО "Онгудайский район" на 2014-2016гг."</t>
  </si>
  <si>
    <t>7952600</t>
  </si>
  <si>
    <t>7952400</t>
  </si>
  <si>
    <t>ВЦП  "Формирование эффективной системы управления и распоряжения муниципальным имуществом на 2014-2016 гг."</t>
  </si>
  <si>
    <t>ВЦП  "Повышение эффективности использования земельных участков  на территории муниципального образования "Онгудайский район" на 2014-2016 гг."</t>
  </si>
  <si>
    <t>7952700</t>
  </si>
  <si>
    <t>7952800</t>
  </si>
  <si>
    <t>Финансирование БУ ОКС муниципального образования "Онгудайский район"</t>
  </si>
  <si>
    <t>7954002</t>
  </si>
  <si>
    <t>ВЦП "Обеспечение деятельности администрации района (аймака) муниципального образования "Онгудайский район" и её структурных подразделений на 2014-2016 годы"</t>
  </si>
  <si>
    <t>7953700</t>
  </si>
  <si>
    <t>ВЦП «Развитие малого предпринимательства в Онгудайском районе на 2014-2016 годы»</t>
  </si>
  <si>
    <t>7953900</t>
  </si>
  <si>
    <t>7954100</t>
  </si>
  <si>
    <t>ВЦП "Организация отдыха, оздоровления и занятости детей в муниципальных образовательных учреждениях муниципального образования  "Онгудайский район" на 2014-2016гг."</t>
  </si>
  <si>
    <t>7952100</t>
  </si>
  <si>
    <t>ВЦП "Развитие доступного общего образования в муниципальном образовании  "Онгудайский район"на 2014-2016 гг."</t>
  </si>
  <si>
    <t>7950600</t>
  </si>
  <si>
    <t>ВЦП "Оборудование медицинских кабинетов образовательных учреждений Онгудаййского района медицинским оборудованием и инструментарием на 2014-2016 гг."</t>
  </si>
  <si>
    <t>ВЦП "Совершенствование организации питания в организованных детских коллективах Онгудайского района на 2014-2016 гг."</t>
  </si>
  <si>
    <t>ВЦП "Улучшение условий охраны труда в образовательных учреждениях Онгудайского района на 2014-2016гг."</t>
  </si>
  <si>
    <t>7951000</t>
  </si>
  <si>
    <t>7950700</t>
  </si>
  <si>
    <t>7950800</t>
  </si>
  <si>
    <t>7950900</t>
  </si>
  <si>
    <t>ВЦП "Развитие доступного дошкольного образования в муниципальном образовании  "Онгудайский район" на 2014-2016 гг."</t>
  </si>
  <si>
    <t>7950500</t>
  </si>
  <si>
    <t>ВЦП "Вакцинопрофилактика заболеваний, управляемых иммунизацией на территории муниципального оборазования "Онгудайский район" на 2014-2016 годы"</t>
  </si>
  <si>
    <t>ВЦП "Профилактика и предупреждение распростанения туберкулеза  на территории муниципального оборазования "Онгудайский район" на 2014-2016 годы"</t>
  </si>
  <si>
    <t>ВЦП "Неотложные меры по совершенствованию психиатрической помощи населению Онгудайского района на 2014-2016 годы"</t>
  </si>
  <si>
    <t>ВЦП "О мерах  предупреждения дальнейшего распространения вирусных гепатитов "В" и "С"  на территории муниципального оборазования "Онгудайский район" на 2014-2016 годы"</t>
  </si>
  <si>
    <t>ВЦП "О мерах предупреждения дальнейшего распространения заболеваний, передающихся перимущественно половым путем на территории муниципального оборазования "Онгудайский район" на 2014-2016 годы"</t>
  </si>
  <si>
    <t>ВЦП "Неотложные меры по совершенствованию онкологической помощи населению Онгудайского района на 2014-2016 годы"</t>
  </si>
  <si>
    <t>7954200</t>
  </si>
  <si>
    <t>7954300</t>
  </si>
  <si>
    <t>7954400</t>
  </si>
  <si>
    <t>7954500</t>
  </si>
  <si>
    <t>7954600</t>
  </si>
  <si>
    <t>7954700</t>
  </si>
  <si>
    <t>795470</t>
  </si>
  <si>
    <t>Прочие межбюджетные трансферты общего характера</t>
  </si>
  <si>
    <t>5201500</t>
  </si>
  <si>
    <t>540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</si>
  <si>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</si>
  <si>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</si>
  <si>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</t>
  </si>
  <si>
    <t>ВЦП "Строительство, реконструкция  объектов социальной сферы на 2014-2016 гг."</t>
  </si>
  <si>
    <t>ВЦП "Развитие дополнительного образования  детей в Онгудайском районе на базе МБОУ "Центр детского творчества"  на 2014-2016 годы"</t>
  </si>
  <si>
    <t>7952300</t>
  </si>
  <si>
    <t>Доплаты к пенсиям  муниципальных служащих</t>
  </si>
  <si>
    <t>7950601</t>
  </si>
  <si>
    <t>Энергосбережение объектов общего образования</t>
  </si>
  <si>
    <t>0721506</t>
  </si>
  <si>
    <t>0721507</t>
  </si>
  <si>
    <t>0721508</t>
  </si>
  <si>
    <t>Дорожное хозяйство</t>
  </si>
  <si>
    <t>07225ПО</t>
  </si>
  <si>
    <t>07285ПО</t>
  </si>
  <si>
    <t>021Г501</t>
  </si>
  <si>
    <t>7953303</t>
  </si>
  <si>
    <t xml:space="preserve">Приобретение жилого помещения для предоставления детям -сиротам </t>
  </si>
  <si>
    <t>Оказание маетриальной помощи</t>
  </si>
  <si>
    <t>0409</t>
  </si>
  <si>
    <t>(тыс.руб)</t>
  </si>
  <si>
    <t xml:space="preserve">Субсидии на обеспечение доступа к информационно-телекоммуникационной сети "Интернет" муниципальных образовательных организаций в Республике Алтай  в рамках подпрограммы "Развитие общего образования" государстве6нной программы Республики Алтай "Развитие образования" </t>
  </si>
  <si>
    <t>0721509</t>
  </si>
  <si>
    <t>Субсидии на обеспечение энергосбережения в муниципальных учреждениях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</si>
  <si>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021Б522</t>
  </si>
  <si>
    <t>021Б520</t>
  </si>
  <si>
    <t>Энергосбережение и повышение энергетической эффективности в социальной сфере в рамках подпрошграммы "Развитие жилищно-коммунального комплекса"  ГП РА "Развитие  жилищно-коммунального и транспортного комплекса"</t>
  </si>
  <si>
    <t xml:space="preserve">Субсидии на выплату заработной платы прочему персоналу общеобразовательных учреждений в рамках подпрограммы "Развитие общего образования" государственной программы Республики Алтай "Развитие образования" </t>
  </si>
  <si>
    <t>7954800</t>
  </si>
  <si>
    <t>ВЦП "Улучшение условий и охраны труда в муниципальном образовании "Онгудвайский район" на 2014-2016 годы"</t>
  </si>
  <si>
    <t>0715059</t>
  </si>
  <si>
    <t>Модернизация региональных  систем дошкольного образования в рамках подпрограммы  "Развитие дошкольного образования" ГП РА "Развитие образования"</t>
  </si>
  <si>
    <t>Модернизация  системы  дошкольного образования в части капитального ремонта зданий и материально-технического обеспечения дошкольных образовательных учреждений  в рамках подпрограммы  "Развитие дошкольного образования" ГП РА "Развитие образования"</t>
  </si>
  <si>
    <t>0711501</t>
  </si>
  <si>
    <t>021Б512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</si>
  <si>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</t>
  </si>
  <si>
    <t>0825148</t>
  </si>
  <si>
    <t>Государственная поддержка лучших работников муниципальных учреждений культуры, находящихся на территориях сельских поселений, в рамках подпрограммы "Культурно-досуговая деятельность" государственной прогрграммы Республики Алтай "Развитие культуры</t>
  </si>
  <si>
    <t>0725097</t>
  </si>
  <si>
    <t>0741598</t>
  </si>
  <si>
    <t>0740000</t>
  </si>
  <si>
    <t>464</t>
  </si>
  <si>
    <t>9905104</t>
  </si>
  <si>
    <t>0100000</t>
  </si>
  <si>
    <t>01615П1</t>
  </si>
  <si>
    <t>0165018</t>
  </si>
  <si>
    <t>02125П1</t>
  </si>
  <si>
    <t>0725105</t>
  </si>
  <si>
    <t>0820000</t>
  </si>
  <si>
    <t>0821510</t>
  </si>
  <si>
    <t>0161571</t>
  </si>
  <si>
    <t>0821599</t>
  </si>
  <si>
    <t>Субсидии на повышение фондов оплаты труда педагогических работников в МОУ дополнительного образования детей</t>
  </si>
  <si>
    <t>Подпрограмма "Развитие дополнительного образования детей"  государственной программы Республики Алтай "Развитие образования"</t>
  </si>
  <si>
    <t>Субсидии на осуществление капитальных вложений в объекты капитального строительства  муниципальной  собственности бюджетным учреждениям</t>
  </si>
  <si>
    <t>0225403</t>
  </si>
  <si>
    <t xml:space="preserve">Межбюджетные трансферты, передаваемые бюджетам сельских поселений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2014 году </t>
  </si>
  <si>
    <t>Закупка товаров, работ, услуг в целях капитального ремонта муниципального имущества</t>
  </si>
  <si>
    <t>99000Ш2</t>
  </si>
  <si>
    <t>Резервный фонд Правительства Республики Алтай</t>
  </si>
  <si>
    <t>Развертывание и содержание пунктов временного размещения и питания для эвакуируемых граждан, пострадавших в результате наводнения в мае-июне 2014года</t>
  </si>
  <si>
    <t>Государственная программа Республики Алтай "Развитие сельского хозяйства и регулирование рынков сельскохозяйственной продукции, сырья и продовольствия"</t>
  </si>
  <si>
    <t>0160000</t>
  </si>
  <si>
    <t>подпрограмма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</si>
  <si>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Бюджетные инвестиции в объекты капитального строительства муниципальной собственности</t>
  </si>
  <si>
    <t>Софинансирование ФЦП "Устойчивое развитие сельских территорий на 2014-2017 годы и на период до 2020года"" (респ. бюджет)</t>
  </si>
  <si>
    <t>Софинансирование ФЦП "Устойчивое развитие сельских территорий на 2014-2017 годы и на период до 2020года" (фед.бюджет)</t>
  </si>
  <si>
    <t>Софинансирование капитальных вложений в объекты муниципальной собственности  в части обеспечения земельных участков инженерной инфраструктурой</t>
  </si>
  <si>
    <t xml:space="preserve">подпрограмма "Культурно-досуговая деятельность" государственной программы "Развитие культуры" </t>
  </si>
  <si>
    <t>0821000</t>
  </si>
  <si>
    <t xml:space="preserve">Расширение спектра культурно-досуговых услуг подпрограмма "Культурно-досуговая деятельность" государственной программы "Развитие культуры" </t>
  </si>
  <si>
    <t>Проведение мероприятий  по повышению оплаты труда работников учреждений культуры</t>
  </si>
  <si>
    <t>80</t>
  </si>
  <si>
    <t>Поддержка развития гастрольной деятельности</t>
  </si>
  <si>
    <t>Укрепление материально-технической базы и оснащение оборудованием детских музыкальных школ и школ искусств</t>
  </si>
  <si>
    <t>Мероприятия по улучшению жилищных условий граждан, проживающих в сельской местности, в т.ч. молодых семей и молодых специалистов (респ.бюджет)</t>
  </si>
  <si>
    <t>Мероприятия по улучшению жилищных условий граждан, проживающих в сельской местности, в т.ч. молодых семей и молодых специалистов (фед.бюджет)</t>
  </si>
  <si>
    <t>Субсидии гражданам на приобретение жилья</t>
  </si>
  <si>
    <t xml:space="preserve">Глава муниципального образования </t>
  </si>
  <si>
    <t xml:space="preserve">Заместители Главы муниципального образования </t>
  </si>
  <si>
    <t>Субсидии на софинансирование капитальных вложений в объекты мун собственностити  в части повышения устойчивости  жилых домов, объектов и систем жизнеобеспечения в рамках подпрограммы "Развитие общего образования" гос.прогр.РА "Развитие образования"</t>
  </si>
  <si>
    <t>0825190</t>
  </si>
  <si>
    <t>99000Ш1</t>
  </si>
  <si>
    <t>0227502</t>
  </si>
  <si>
    <t>0412501</t>
  </si>
  <si>
    <t>0400000</t>
  </si>
  <si>
    <t>0415064</t>
  </si>
  <si>
    <t>Обеспечение  сельских учреждений культуры специализированным автотранспортом</t>
  </si>
  <si>
    <t xml:space="preserve">На государственную поддержку комплексного развития мун учреждений культуры в целях обновления материально технической базы, приобретение оборудования спенциального оборудования </t>
  </si>
  <si>
    <t>Устройство и возведение временных защитных сооружений для защиты территорий и объектов, их разборка и демонтаж</t>
  </si>
  <si>
    <t>Реализация мероприятий  по модернизации региональной системы дошкольного образования в рамках  ВЦП "Развитие дошкольного образования в Республике Алтай" на 2013-2015гг"</t>
  </si>
  <si>
    <t>Государственная программа Республики Алтай "Развитие конкурентных рынков"</t>
  </si>
  <si>
    <t>Субсидии на государственную поддержку малого и среднего предпринимательства</t>
  </si>
  <si>
    <t>Выплата вознаграждения за добровольную сдачу огнестрельного оружия, боеприпасов, взрывчатых веществ, взрывных устройств  в рамках ВЦП «Комплексные меры профилактики правонарушений и повышения безопасности дорожного движения в Республике Алтай на 2013-2015 годы»</t>
  </si>
  <si>
    <t>% исполнения</t>
  </si>
  <si>
    <t>Исполн по год отчету</t>
  </si>
  <si>
    <t>021Г503</t>
  </si>
  <si>
    <t>ИСПОЛНЕНИЕ</t>
  </si>
  <si>
    <t>к решению "Об исполнении бюджета  муниципального образования "Онгудайский район" за 2014год "</t>
  </si>
  <si>
    <t>Наименование показателя</t>
  </si>
  <si>
    <t>Уточненный план</t>
  </si>
  <si>
    <t xml:space="preserve">Кассовое исполнение </t>
  </si>
  <si>
    <t>расходов бюджета муниципального образования  "Онгудайский район"  по разделам,  подразделам   классификации расходов бюджетов  за 2014год</t>
  </si>
  <si>
    <t>ведомственной структуры  расходов бюджета муниципального образования "Онгудайский район"                                                          за 2014  год</t>
  </si>
  <si>
    <t xml:space="preserve">Уточненный план </t>
  </si>
  <si>
    <t>Кассовое исполнение</t>
  </si>
  <si>
    <t>0825014</t>
  </si>
  <si>
    <t xml:space="preserve"> Приложение 3</t>
  </si>
  <si>
    <t>Приложение 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</si>
</sst>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_(* #,##0.00_);_(* \(#,##0.00\);_(* &quot;-&quot;??_);_(@_)"/>
    <numFmt numFmtId="167" formatCode="0.0000"/>
    <numFmt numFmtId="168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48"/>
      <name val="Times New Roman"/>
      <family val="1"/>
    </font>
    <font>
      <sz val="9"/>
      <color indexed="3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9"/>
      <name val="Arial"/>
      <family val="2"/>
    </font>
    <font>
      <b/>
      <sz val="12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left"/>
      <protection/>
    </xf>
    <xf numFmtId="0" fontId="3" fillId="0" borderId="0" xfId="59" applyFont="1" applyFill="1" applyAlignment="1">
      <alignment/>
      <protection/>
    </xf>
    <xf numFmtId="49" fontId="3" fillId="0" borderId="10" xfId="59" applyNumberFormat="1" applyFont="1" applyFill="1" applyBorder="1">
      <alignment/>
      <protection/>
    </xf>
    <xf numFmtId="0" fontId="3" fillId="0" borderId="10" xfId="59" applyFont="1" applyFill="1" applyBorder="1">
      <alignment/>
      <protection/>
    </xf>
    <xf numFmtId="49" fontId="3" fillId="0" borderId="10" xfId="59" applyNumberFormat="1" applyFont="1" applyFill="1" applyBorder="1" applyAlignment="1">
      <alignment horizontal="center" wrapText="1"/>
      <protection/>
    </xf>
    <xf numFmtId="49" fontId="3" fillId="0" borderId="10" xfId="59" applyNumberFormat="1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 horizontal="center" wrapText="1"/>
      <protection/>
    </xf>
    <xf numFmtId="0" fontId="4" fillId="0" borderId="0" xfId="59" applyFont="1" applyFill="1">
      <alignment/>
      <protection/>
    </xf>
    <xf numFmtId="0" fontId="5" fillId="0" borderId="0" xfId="59" applyFont="1" applyFill="1">
      <alignment/>
      <protection/>
    </xf>
    <xf numFmtId="0" fontId="49" fillId="0" borderId="0" xfId="59" applyFont="1" applyFill="1">
      <alignment/>
      <protection/>
    </xf>
    <xf numFmtId="2" fontId="3" fillId="0" borderId="0" xfId="59" applyNumberFormat="1" applyFont="1" applyFill="1" applyAlignment="1">
      <alignment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7" fillId="0" borderId="0" xfId="161" applyFont="1">
      <alignment/>
      <protection/>
    </xf>
    <xf numFmtId="0" fontId="7" fillId="0" borderId="0" xfId="161" applyFont="1" applyAlignment="1">
      <alignment/>
      <protection/>
    </xf>
    <xf numFmtId="165" fontId="7" fillId="0" borderId="0" xfId="161" applyNumberFormat="1" applyFont="1" applyAlignment="1">
      <alignment/>
      <protection/>
    </xf>
    <xf numFmtId="0" fontId="7" fillId="0" borderId="0" xfId="161" applyFont="1" applyBorder="1">
      <alignment/>
      <protection/>
    </xf>
    <xf numFmtId="0" fontId="7" fillId="0" borderId="0" xfId="161" applyFont="1" applyAlignment="1">
      <alignment horizontal="left" wrapText="1"/>
      <protection/>
    </xf>
    <xf numFmtId="0" fontId="7" fillId="0" borderId="0" xfId="60" applyFont="1" applyAlignment="1">
      <alignment wrapText="1"/>
      <protection/>
    </xf>
    <xf numFmtId="165" fontId="2" fillId="0" borderId="0" xfId="60" applyNumberFormat="1" applyFont="1" applyAlignment="1">
      <alignment wrapText="1"/>
      <protection/>
    </xf>
    <xf numFmtId="0" fontId="8" fillId="0" borderId="11" xfId="161" applyFont="1" applyBorder="1" applyAlignment="1">
      <alignment horizontal="center"/>
      <protection/>
    </xf>
    <xf numFmtId="0" fontId="2" fillId="0" borderId="11" xfId="60" applyBorder="1" applyAlignment="1">
      <alignment/>
      <protection/>
    </xf>
    <xf numFmtId="165" fontId="2" fillId="0" borderId="11" xfId="60" applyNumberFormat="1" applyBorder="1" applyAlignment="1">
      <alignment/>
      <protection/>
    </xf>
    <xf numFmtId="0" fontId="8" fillId="0" borderId="10" xfId="161" applyFont="1" applyBorder="1" applyAlignment="1">
      <alignment horizontal="center" vertical="center" wrapText="1"/>
      <protection/>
    </xf>
    <xf numFmtId="165" fontId="8" fillId="0" borderId="10" xfId="161" applyNumberFormat="1" applyFont="1" applyBorder="1" applyAlignment="1">
      <alignment horizontal="center" vertical="center" wrapText="1"/>
      <protection/>
    </xf>
    <xf numFmtId="165" fontId="8" fillId="0" borderId="10" xfId="60" applyNumberFormat="1" applyFont="1" applyBorder="1" applyAlignment="1">
      <alignment horizontal="center" vertical="center" wrapText="1"/>
      <protection/>
    </xf>
    <xf numFmtId="0" fontId="8" fillId="0" borderId="10" xfId="161" applyFont="1" applyBorder="1" applyAlignment="1">
      <alignment wrapText="1"/>
      <protection/>
    </xf>
    <xf numFmtId="2" fontId="8" fillId="0" borderId="10" xfId="161" applyNumberFormat="1" applyFont="1" applyBorder="1" applyAlignment="1">
      <alignment horizontal="right"/>
      <protection/>
    </xf>
    <xf numFmtId="0" fontId="7" fillId="0" borderId="10" xfId="161" applyFont="1" applyBorder="1" applyAlignment="1">
      <alignment wrapText="1"/>
      <protection/>
    </xf>
    <xf numFmtId="49" fontId="7" fillId="0" borderId="10" xfId="161" applyNumberFormat="1" applyFont="1" applyBorder="1" applyAlignment="1">
      <alignment horizontal="center"/>
      <protection/>
    </xf>
    <xf numFmtId="2" fontId="7" fillId="0" borderId="10" xfId="60" applyNumberFormat="1" applyFont="1" applyBorder="1" applyAlignment="1">
      <alignment horizontal="right" wrapText="1"/>
      <protection/>
    </xf>
    <xf numFmtId="0" fontId="7" fillId="0" borderId="10" xfId="161" applyFont="1" applyFill="1" applyBorder="1" applyAlignment="1">
      <alignment horizontal="left" wrapText="1"/>
      <protection/>
    </xf>
    <xf numFmtId="2" fontId="8" fillId="0" borderId="10" xfId="60" applyNumberFormat="1" applyFont="1" applyBorder="1" applyAlignment="1">
      <alignment horizontal="right" wrapText="1"/>
      <protection/>
    </xf>
    <xf numFmtId="0" fontId="8" fillId="0" borderId="0" xfId="161" applyFont="1">
      <alignment/>
      <protection/>
    </xf>
    <xf numFmtId="0" fontId="7" fillId="0" borderId="10" xfId="61" applyFont="1" applyFill="1" applyBorder="1" applyAlignment="1">
      <alignment horizontal="justify" vertical="top" wrapText="1" shrinkToFit="1"/>
      <protection/>
    </xf>
    <xf numFmtId="49" fontId="8" fillId="0" borderId="10" xfId="161" applyNumberFormat="1" applyFont="1" applyBorder="1" applyAlignment="1">
      <alignment horizontal="center"/>
      <protection/>
    </xf>
    <xf numFmtId="165" fontId="7" fillId="0" borderId="0" xfId="161" applyNumberFormat="1" applyFont="1">
      <alignment/>
      <protection/>
    </xf>
    <xf numFmtId="0" fontId="8" fillId="0" borderId="10" xfId="59" applyFont="1" applyFill="1" applyBorder="1" applyAlignment="1">
      <alignment horizontal="center" wrapText="1"/>
      <protection/>
    </xf>
    <xf numFmtId="0" fontId="7" fillId="0" borderId="10" xfId="59" applyFont="1" applyFill="1" applyBorder="1" applyAlignment="1">
      <alignment wrapText="1"/>
      <protection/>
    </xf>
    <xf numFmtId="0" fontId="7" fillId="0" borderId="10" xfId="59" applyFont="1" applyFill="1" applyBorder="1" applyAlignment="1">
      <alignment horizontal="justify" vertical="top" wrapText="1"/>
      <protection/>
    </xf>
    <xf numFmtId="0" fontId="7" fillId="0" borderId="10" xfId="59" applyFont="1" applyFill="1" applyBorder="1" applyAlignment="1">
      <alignment horizontal="justify" vertical="top"/>
      <protection/>
    </xf>
    <xf numFmtId="0" fontId="7" fillId="0" borderId="10" xfId="59" applyNumberFormat="1" applyFont="1" applyFill="1" applyBorder="1" applyAlignment="1" applyProtection="1">
      <alignment horizontal="left" vertical="top" wrapText="1"/>
      <protection/>
    </xf>
    <xf numFmtId="0" fontId="7" fillId="0" borderId="0" xfId="59" applyFont="1" applyFill="1">
      <alignment/>
      <protection/>
    </xf>
    <xf numFmtId="0" fontId="7" fillId="0" borderId="10" xfId="160" applyFont="1" applyFill="1" applyBorder="1" applyAlignment="1">
      <alignment wrapText="1"/>
      <protection/>
    </xf>
    <xf numFmtId="49" fontId="7" fillId="0" borderId="10" xfId="61" applyNumberFormat="1" applyFont="1" applyFill="1" applyBorder="1" applyAlignment="1">
      <alignment horizontal="left" wrapText="1" shrinkToFit="1"/>
      <protection/>
    </xf>
    <xf numFmtId="0" fontId="7" fillId="0" borderId="10" xfId="0" applyFont="1" applyFill="1" applyBorder="1" applyAlignment="1">
      <alignment horizontal="justify" vertical="center" wrapText="1" shrinkToFit="1"/>
    </xf>
    <xf numFmtId="0" fontId="7" fillId="0" borderId="10" xfId="61" applyFont="1" applyFill="1" applyBorder="1" applyAlignment="1">
      <alignment horizontal="justify" wrapText="1" shrinkToFit="1"/>
      <protection/>
    </xf>
    <xf numFmtId="166" fontId="7" fillId="0" borderId="10" xfId="174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59" applyFont="1" applyFill="1" applyBorder="1" applyAlignment="1">
      <alignment vertical="top" wrapText="1"/>
      <protection/>
    </xf>
    <xf numFmtId="0" fontId="7" fillId="0" borderId="10" xfId="161" applyFont="1" applyFill="1" applyBorder="1" applyAlignment="1">
      <alignment horizontal="left"/>
      <protection/>
    </xf>
    <xf numFmtId="0" fontId="8" fillId="0" borderId="10" xfId="59" applyFont="1" applyFill="1" applyBorder="1" applyAlignment="1">
      <alignment wrapText="1"/>
      <protection/>
    </xf>
    <xf numFmtId="0" fontId="7" fillId="0" borderId="10" xfId="59" applyFont="1" applyFill="1" applyBorder="1" applyAlignment="1">
      <alignment horizontal="justify" vertical="center" wrapText="1"/>
      <protection/>
    </xf>
    <xf numFmtId="49" fontId="7" fillId="0" borderId="10" xfId="59" applyNumberFormat="1" applyFont="1" applyFill="1" applyBorder="1">
      <alignment/>
      <protection/>
    </xf>
    <xf numFmtId="0" fontId="7" fillId="0" borderId="10" xfId="59" applyFont="1" applyFill="1" applyBorder="1">
      <alignment/>
      <protection/>
    </xf>
    <xf numFmtId="2" fontId="7" fillId="0" borderId="10" xfId="59" applyNumberFormat="1" applyFont="1" applyFill="1" applyBorder="1" applyAlignment="1">
      <alignment/>
      <protection/>
    </xf>
    <xf numFmtId="49" fontId="8" fillId="0" borderId="10" xfId="59" applyNumberFormat="1" applyFont="1" applyFill="1" applyBorder="1">
      <alignment/>
      <protection/>
    </xf>
    <xf numFmtId="2" fontId="8" fillId="0" borderId="10" xfId="59" applyNumberFormat="1" applyFont="1" applyFill="1" applyBorder="1">
      <alignment/>
      <protection/>
    </xf>
    <xf numFmtId="2" fontId="7" fillId="0" borderId="10" xfId="59" applyNumberFormat="1" applyFont="1" applyFill="1" applyBorder="1">
      <alignment/>
      <protection/>
    </xf>
    <xf numFmtId="49" fontId="7" fillId="0" borderId="10" xfId="61" applyNumberFormat="1" applyFont="1" applyFill="1" applyBorder="1" applyAlignment="1">
      <alignment horizontal="center" wrapText="1"/>
      <protection/>
    </xf>
    <xf numFmtId="0" fontId="8" fillId="0" borderId="10" xfId="59" applyFont="1" applyFill="1" applyBorder="1">
      <alignment/>
      <protection/>
    </xf>
    <xf numFmtId="4" fontId="7" fillId="0" borderId="10" xfId="59" applyNumberFormat="1" applyFont="1" applyFill="1" applyBorder="1">
      <alignment/>
      <protection/>
    </xf>
    <xf numFmtId="0" fontId="7" fillId="0" borderId="10" xfId="0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/>
    </xf>
    <xf numFmtId="164" fontId="7" fillId="0" borderId="0" xfId="59" applyNumberFormat="1" applyFont="1" applyFill="1">
      <alignment/>
      <protection/>
    </xf>
    <xf numFmtId="49" fontId="7" fillId="0" borderId="12" xfId="59" applyNumberFormat="1" applyFont="1" applyFill="1" applyBorder="1">
      <alignment/>
      <protection/>
    </xf>
    <xf numFmtId="0" fontId="7" fillId="0" borderId="12" xfId="59" applyFont="1" applyFill="1" applyBorder="1">
      <alignment/>
      <protection/>
    </xf>
    <xf numFmtId="164" fontId="7" fillId="0" borderId="10" xfId="59" applyNumberFormat="1" applyFont="1" applyFill="1" applyBorder="1">
      <alignment/>
      <protection/>
    </xf>
    <xf numFmtId="167" fontId="7" fillId="0" borderId="0" xfId="59" applyNumberFormat="1" applyFont="1" applyFill="1">
      <alignment/>
      <protection/>
    </xf>
    <xf numFmtId="49" fontId="7" fillId="0" borderId="13" xfId="59" applyNumberFormat="1" applyFont="1" applyFill="1" applyBorder="1">
      <alignment/>
      <protection/>
    </xf>
    <xf numFmtId="0" fontId="7" fillId="0" borderId="13" xfId="59" applyFont="1" applyFill="1" applyBorder="1">
      <alignment/>
      <protection/>
    </xf>
    <xf numFmtId="0" fontId="7" fillId="0" borderId="14" xfId="59" applyFont="1" applyFill="1" applyBorder="1">
      <alignment/>
      <protection/>
    </xf>
    <xf numFmtId="49" fontId="7" fillId="0" borderId="15" xfId="59" applyNumberFormat="1" applyFont="1" applyFill="1" applyBorder="1">
      <alignment/>
      <protection/>
    </xf>
    <xf numFmtId="49" fontId="7" fillId="0" borderId="16" xfId="59" applyNumberFormat="1" applyFont="1" applyFill="1" applyBorder="1">
      <alignment/>
      <protection/>
    </xf>
    <xf numFmtId="0" fontId="7" fillId="0" borderId="16" xfId="59" applyFont="1" applyFill="1" applyBorder="1">
      <alignment/>
      <protection/>
    </xf>
    <xf numFmtId="4" fontId="7" fillId="0" borderId="0" xfId="59" applyNumberFormat="1" applyFont="1" applyFill="1">
      <alignment/>
      <protection/>
    </xf>
    <xf numFmtId="168" fontId="7" fillId="0" borderId="14" xfId="59" applyNumberFormat="1" applyFont="1" applyFill="1" applyBorder="1">
      <alignment/>
      <protection/>
    </xf>
    <xf numFmtId="168" fontId="7" fillId="0" borderId="10" xfId="59" applyNumberFormat="1" applyFont="1" applyFill="1" applyBorder="1">
      <alignment/>
      <protection/>
    </xf>
    <xf numFmtId="2" fontId="7" fillId="0" borderId="0" xfId="59" applyNumberFormat="1" applyFont="1" applyFill="1">
      <alignment/>
      <protection/>
    </xf>
    <xf numFmtId="49" fontId="7" fillId="0" borderId="17" xfId="59" applyNumberFormat="1" applyFont="1" applyFill="1" applyBorder="1">
      <alignment/>
      <protection/>
    </xf>
    <xf numFmtId="168" fontId="7" fillId="0" borderId="18" xfId="59" applyNumberFormat="1" applyFont="1" applyFill="1" applyBorder="1">
      <alignment/>
      <protection/>
    </xf>
    <xf numFmtId="49" fontId="7" fillId="0" borderId="0" xfId="59" applyNumberFormat="1" applyFont="1" applyFill="1">
      <alignment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59" applyFont="1" applyFill="1" applyBorder="1" applyAlignment="1">
      <alignment horizontal="justify" wrapText="1"/>
      <protection/>
    </xf>
    <xf numFmtId="0" fontId="7" fillId="0" borderId="10" xfId="0" applyFont="1" applyFill="1" applyBorder="1" applyAlignment="1">
      <alignment horizontal="justify" vertical="center" wrapText="1"/>
    </xf>
    <xf numFmtId="1" fontId="7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7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9" xfId="154" applyFont="1" applyFill="1" applyBorder="1" applyAlignment="1">
      <alignment horizontal="left" wrapText="1"/>
      <protection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justify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justify" vertical="center" wrapText="1" shrinkToFit="1"/>
    </xf>
    <xf numFmtId="0" fontId="7" fillId="0" borderId="10" xfId="0" applyFont="1" applyFill="1" applyBorder="1" applyAlignment="1">
      <alignment horizontal="left"/>
    </xf>
    <xf numFmtId="0" fontId="7" fillId="33" borderId="10" xfId="59" applyFont="1" applyFill="1" applyBorder="1" applyAlignment="1">
      <alignment horizontal="justify" vertical="top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7" fillId="0" borderId="10" xfId="154" applyFont="1" applyFill="1" applyBorder="1" applyAlignment="1">
      <alignment horizontal="left" wrapText="1"/>
      <protection/>
    </xf>
    <xf numFmtId="0" fontId="7" fillId="0" borderId="10" xfId="0" applyFont="1" applyFill="1" applyBorder="1" applyAlignment="1">
      <alignment horizontal="center"/>
    </xf>
    <xf numFmtId="0" fontId="8" fillId="0" borderId="17" xfId="59" applyFont="1" applyFill="1" applyBorder="1" applyAlignment="1">
      <alignment horizontal="center"/>
      <protection/>
    </xf>
    <xf numFmtId="164" fontId="8" fillId="0" borderId="21" xfId="59" applyNumberFormat="1" applyFont="1" applyFill="1" applyBorder="1">
      <alignment/>
      <protection/>
    </xf>
    <xf numFmtId="0" fontId="7" fillId="0" borderId="0" xfId="59" applyFont="1" applyFill="1" applyBorder="1" applyAlignment="1">
      <alignment horizontal="center"/>
      <protection/>
    </xf>
    <xf numFmtId="49" fontId="7" fillId="0" borderId="0" xfId="59" applyNumberFormat="1" applyFont="1" applyFill="1" applyBorder="1">
      <alignment/>
      <protection/>
    </xf>
    <xf numFmtId="164" fontId="7" fillId="0" borderId="0" xfId="59" applyNumberFormat="1" applyFont="1" applyFill="1" applyBorder="1">
      <alignment/>
      <protection/>
    </xf>
    <xf numFmtId="0" fontId="7" fillId="0" borderId="10" xfId="59" applyFont="1" applyFill="1" applyBorder="1" applyAlignment="1">
      <alignment horizontal="center" wrapText="1"/>
      <protection/>
    </xf>
    <xf numFmtId="49" fontId="7" fillId="0" borderId="22" xfId="59" applyNumberFormat="1" applyFont="1" applyFill="1" applyBorder="1" applyAlignment="1">
      <alignment horizontal="center"/>
      <protection/>
    </xf>
    <xf numFmtId="49" fontId="7" fillId="0" borderId="15" xfId="59" applyNumberFormat="1" applyFont="1" applyFill="1" applyBorder="1" applyAlignment="1">
      <alignment horizontal="center"/>
      <protection/>
    </xf>
    <xf numFmtId="49" fontId="7" fillId="0" borderId="22" xfId="59" applyNumberFormat="1" applyFont="1" applyFill="1" applyBorder="1">
      <alignment/>
      <protection/>
    </xf>
    <xf numFmtId="49" fontId="7" fillId="0" borderId="22" xfId="161" applyNumberFormat="1" applyFont="1" applyFill="1" applyBorder="1" applyAlignment="1">
      <alignment horizontal="center"/>
      <protection/>
    </xf>
    <xf numFmtId="0" fontId="7" fillId="0" borderId="22" xfId="59" applyFont="1" applyFill="1" applyBorder="1" applyAlignment="1">
      <alignment horizontal="left"/>
      <protection/>
    </xf>
    <xf numFmtId="0" fontId="7" fillId="0" borderId="22" xfId="59" applyFont="1" applyFill="1" applyBorder="1" applyAlignment="1">
      <alignment horizontal="center"/>
      <protection/>
    </xf>
    <xf numFmtId="167" fontId="3" fillId="0" borderId="0" xfId="59" applyNumberFormat="1" applyFont="1" applyFill="1" applyAlignment="1">
      <alignment/>
      <protection/>
    </xf>
    <xf numFmtId="167" fontId="7" fillId="0" borderId="23" xfId="59" applyNumberFormat="1" applyFont="1" applyFill="1" applyBorder="1" applyAlignment="1">
      <alignment/>
      <protection/>
    </xf>
    <xf numFmtId="167" fontId="7" fillId="0" borderId="0" xfId="154" applyNumberFormat="1" applyFont="1" applyFill="1">
      <alignment/>
      <protection/>
    </xf>
    <xf numFmtId="167" fontId="7" fillId="0" borderId="0" xfId="59" applyNumberFormat="1" applyFont="1" applyFill="1" applyAlignment="1">
      <alignment/>
      <protection/>
    </xf>
    <xf numFmtId="165" fontId="7" fillId="0" borderId="0" xfId="154" applyNumberFormat="1" applyFont="1" applyFill="1">
      <alignment/>
      <protection/>
    </xf>
    <xf numFmtId="165" fontId="7" fillId="0" borderId="23" xfId="59" applyNumberFormat="1" applyFont="1" applyFill="1" applyBorder="1" applyAlignment="1">
      <alignment/>
      <protection/>
    </xf>
    <xf numFmtId="49" fontId="8" fillId="0" borderId="13" xfId="59" applyNumberFormat="1" applyFont="1" applyFill="1" applyBorder="1">
      <alignment/>
      <protection/>
    </xf>
    <xf numFmtId="0" fontId="7" fillId="0" borderId="10" xfId="154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top" wrapText="1" shrinkToFi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165" fontId="7" fillId="0" borderId="0" xfId="59" applyNumberFormat="1" applyFont="1" applyFill="1" applyBorder="1" applyAlignment="1">
      <alignment/>
      <protection/>
    </xf>
    <xf numFmtId="16" fontId="7" fillId="33" borderId="10" xfId="59" applyNumberFormat="1" applyFont="1" applyFill="1" applyBorder="1" applyAlignment="1">
      <alignment horizontal="justify" vertical="top" wrapText="1"/>
      <protection/>
    </xf>
    <xf numFmtId="1" fontId="7" fillId="0" borderId="10" xfId="0" applyNumberFormat="1" applyFont="1" applyFill="1" applyBorder="1" applyAlignment="1" applyProtection="1">
      <alignment horizontal="justify" vertical="center" wrapText="1"/>
      <protection locked="0"/>
    </xf>
    <xf numFmtId="165" fontId="2" fillId="0" borderId="11" xfId="60" applyNumberFormat="1" applyBorder="1" applyAlignment="1">
      <alignment horizontal="right"/>
      <protection/>
    </xf>
    <xf numFmtId="167" fontId="3" fillId="0" borderId="0" xfId="59" applyNumberFormat="1" applyFont="1" applyFill="1" applyAlignment="1">
      <alignment horizontal="right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1" fontId="12" fillId="0" borderId="10" xfId="59" applyNumberFormat="1" applyFont="1" applyFill="1" applyBorder="1" applyAlignment="1">
      <alignment horizontal="center" vertical="center"/>
      <protection/>
    </xf>
    <xf numFmtId="0" fontId="12" fillId="0" borderId="0" xfId="59" applyFont="1" applyFill="1" applyAlignment="1">
      <alignment vertical="center"/>
      <protection/>
    </xf>
    <xf numFmtId="165" fontId="7" fillId="0" borderId="10" xfId="59" applyNumberFormat="1" applyFont="1" applyFill="1" applyBorder="1" applyAlignment="1">
      <alignment/>
      <protection/>
    </xf>
    <xf numFmtId="43" fontId="3" fillId="0" borderId="10" xfId="170" applyFont="1" applyFill="1" applyBorder="1" applyAlignment="1">
      <alignment wrapText="1"/>
    </xf>
    <xf numFmtId="0" fontId="50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justify" vertical="center" wrapText="1"/>
    </xf>
    <xf numFmtId="165" fontId="7" fillId="0" borderId="0" xfId="59" applyNumberFormat="1" applyFont="1" applyFill="1" applyAlignment="1">
      <alignment/>
      <protection/>
    </xf>
    <xf numFmtId="0" fontId="0" fillId="0" borderId="0" xfId="0" applyAlignment="1">
      <alignment wrapText="1"/>
    </xf>
    <xf numFmtId="0" fontId="11" fillId="0" borderId="0" xfId="59" applyFont="1" applyFill="1" applyAlignment="1">
      <alignment wrapText="1"/>
      <protection/>
    </xf>
    <xf numFmtId="0" fontId="0" fillId="0" borderId="0" xfId="0" applyAlignment="1">
      <alignment horizontal="left" vertical="top" wrapText="1"/>
    </xf>
    <xf numFmtId="165" fontId="3" fillId="0" borderId="0" xfId="59" applyNumberFormat="1" applyFont="1" applyFill="1">
      <alignment/>
      <protection/>
    </xf>
    <xf numFmtId="165" fontId="3" fillId="0" borderId="0" xfId="59" applyNumberFormat="1" applyFont="1" applyFill="1" applyAlignment="1">
      <alignment/>
      <protection/>
    </xf>
    <xf numFmtId="0" fontId="7" fillId="34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7" fillId="0" borderId="10" xfId="174" applyNumberFormat="1" applyFont="1" applyFill="1" applyBorder="1" applyAlignment="1">
      <alignment wrapText="1"/>
    </xf>
    <xf numFmtId="165" fontId="4" fillId="0" borderId="0" xfId="59" applyNumberFormat="1" applyFont="1" applyFill="1">
      <alignment/>
      <protection/>
    </xf>
    <xf numFmtId="165" fontId="12" fillId="0" borderId="0" xfId="59" applyNumberFormat="1" applyFont="1" applyFill="1" applyAlignment="1">
      <alignment vertical="center"/>
      <protection/>
    </xf>
    <xf numFmtId="165" fontId="5" fillId="0" borderId="0" xfId="59" applyNumberFormat="1" applyFont="1" applyFill="1">
      <alignment/>
      <protection/>
    </xf>
    <xf numFmtId="165" fontId="49" fillId="0" borderId="0" xfId="59" applyNumberFormat="1" applyFont="1" applyFill="1">
      <alignment/>
      <protection/>
    </xf>
    <xf numFmtId="167" fontId="4" fillId="0" borderId="0" xfId="59" applyNumberFormat="1" applyFont="1" applyFill="1" applyBorder="1" applyAlignment="1">
      <alignment horizontal="center" vertical="center" wrapText="1"/>
      <protection/>
    </xf>
    <xf numFmtId="1" fontId="12" fillId="0" borderId="0" xfId="59" applyNumberFormat="1" applyFont="1" applyFill="1" applyBorder="1" applyAlignment="1">
      <alignment horizontal="center" vertical="center"/>
      <protection/>
    </xf>
    <xf numFmtId="167" fontId="3" fillId="0" borderId="0" xfId="59" applyNumberFormat="1" applyFont="1" applyFill="1" applyBorder="1" applyAlignment="1">
      <alignment/>
      <protection/>
    </xf>
    <xf numFmtId="165" fontId="8" fillId="0" borderId="0" xfId="59" applyNumberFormat="1" applyFont="1" applyFill="1" applyBorder="1" applyAlignment="1">
      <alignment/>
      <protection/>
    </xf>
    <xf numFmtId="2" fontId="8" fillId="0" borderId="10" xfId="59" applyNumberFormat="1" applyFont="1" applyFill="1" applyBorder="1" applyAlignment="1">
      <alignment/>
      <protection/>
    </xf>
    <xf numFmtId="0" fontId="0" fillId="0" borderId="0" xfId="0" applyAlignment="1">
      <alignment horizontal="left" vertical="top" wrapText="1"/>
    </xf>
    <xf numFmtId="165" fontId="3" fillId="0" borderId="0" xfId="59" applyNumberFormat="1" applyFont="1" applyFill="1" applyAlignment="1">
      <alignment horizontal="right"/>
      <protection/>
    </xf>
    <xf numFmtId="165" fontId="3" fillId="0" borderId="10" xfId="59" applyNumberFormat="1" applyFont="1" applyFill="1" applyBorder="1" applyAlignment="1">
      <alignment/>
      <protection/>
    </xf>
    <xf numFmtId="0" fontId="8" fillId="0" borderId="10" xfId="59" applyFont="1" applyFill="1" applyBorder="1" applyAlignment="1">
      <alignment horizontal="center"/>
      <protection/>
    </xf>
    <xf numFmtId="165" fontId="4" fillId="0" borderId="0" xfId="59" applyNumberFormat="1" applyFont="1" applyFill="1" applyAlignment="1">
      <alignment/>
      <protection/>
    </xf>
    <xf numFmtId="2" fontId="4" fillId="0" borderId="0" xfId="59" applyNumberFormat="1" applyFont="1" applyFill="1" applyAlignment="1">
      <alignment/>
      <protection/>
    </xf>
    <xf numFmtId="165" fontId="51" fillId="0" borderId="0" xfId="59" applyNumberFormat="1" applyFont="1" applyFill="1" applyBorder="1" applyAlignment="1">
      <alignment/>
      <protection/>
    </xf>
    <xf numFmtId="165" fontId="52" fillId="0" borderId="0" xfId="59" applyNumberFormat="1" applyFont="1" applyFill="1">
      <alignment/>
      <protection/>
    </xf>
    <xf numFmtId="0" fontId="52" fillId="0" borderId="0" xfId="59" applyFont="1" applyFill="1">
      <alignment/>
      <protection/>
    </xf>
    <xf numFmtId="2" fontId="3" fillId="0" borderId="10" xfId="59" applyNumberFormat="1" applyFont="1" applyFill="1" applyBorder="1" applyAlignment="1">
      <alignment/>
      <protection/>
    </xf>
    <xf numFmtId="2" fontId="8" fillId="0" borderId="10" xfId="117" applyNumberFormat="1" applyFont="1" applyFill="1" applyBorder="1" applyAlignment="1">
      <alignment/>
      <protection/>
    </xf>
    <xf numFmtId="2" fontId="7" fillId="0" borderId="10" xfId="117" applyNumberFormat="1" applyFont="1" applyFill="1" applyBorder="1" applyAlignment="1">
      <alignment/>
      <protection/>
    </xf>
    <xf numFmtId="2" fontId="8" fillId="0" borderId="23" xfId="59" applyNumberFormat="1" applyFont="1" applyFill="1" applyBorder="1" applyAlignment="1">
      <alignment/>
      <protection/>
    </xf>
    <xf numFmtId="2" fontId="7" fillId="0" borderId="0" xfId="154" applyNumberFormat="1" applyFont="1" applyFill="1">
      <alignment/>
      <protection/>
    </xf>
    <xf numFmtId="2" fontId="7" fillId="0" borderId="23" xfId="59" applyNumberFormat="1" applyFont="1" applyFill="1" applyBorder="1" applyAlignment="1">
      <alignment/>
      <protection/>
    </xf>
    <xf numFmtId="2" fontId="8" fillId="0" borderId="0" xfId="59" applyNumberFormat="1" applyFont="1" applyFill="1" applyBorder="1" applyAlignment="1">
      <alignment/>
      <protection/>
    </xf>
    <xf numFmtId="2" fontId="7" fillId="0" borderId="0" xfId="59" applyNumberFormat="1" applyFont="1" applyFill="1" applyAlignment="1">
      <alignment/>
      <protection/>
    </xf>
    <xf numFmtId="49" fontId="8" fillId="0" borderId="10" xfId="161" applyNumberFormat="1" applyFont="1" applyBorder="1" applyAlignment="1">
      <alignment horizontal="center"/>
      <protection/>
    </xf>
    <xf numFmtId="165" fontId="7" fillId="0" borderId="0" xfId="161" applyNumberFormat="1" applyFont="1" applyAlignment="1">
      <alignment horizontal="left" wrapText="1"/>
      <protection/>
    </xf>
    <xf numFmtId="165" fontId="2" fillId="0" borderId="0" xfId="60" applyNumberFormat="1" applyAlignment="1">
      <alignment horizontal="left" wrapText="1"/>
      <protection/>
    </xf>
    <xf numFmtId="165" fontId="3" fillId="0" borderId="0" xfId="60" applyNumberFormat="1" applyFont="1" applyAlignment="1">
      <alignment wrapText="1"/>
      <protection/>
    </xf>
    <xf numFmtId="165" fontId="10" fillId="0" borderId="0" xfId="60" applyNumberFormat="1" applyFont="1" applyAlignment="1">
      <alignment wrapText="1"/>
      <protection/>
    </xf>
    <xf numFmtId="0" fontId="8" fillId="0" borderId="0" xfId="161" applyFont="1" applyBorder="1" applyAlignment="1">
      <alignment horizontal="center" vertical="center" wrapText="1"/>
      <protection/>
    </xf>
    <xf numFmtId="0" fontId="7" fillId="0" borderId="0" xfId="161" applyFont="1" applyAlignment="1">
      <alignment vertical="center" wrapText="1"/>
      <protection/>
    </xf>
    <xf numFmtId="0" fontId="2" fillId="0" borderId="0" xfId="60" applyFont="1" applyAlignment="1">
      <alignment vertical="center" wrapText="1"/>
      <protection/>
    </xf>
    <xf numFmtId="0" fontId="2" fillId="0" borderId="0" xfId="60" applyFont="1" applyAlignment="1">
      <alignment wrapText="1"/>
      <protection/>
    </xf>
    <xf numFmtId="0" fontId="9" fillId="0" borderId="0" xfId="161" applyFont="1" applyBorder="1" applyAlignment="1">
      <alignment horizontal="center" wrapText="1"/>
      <protection/>
    </xf>
    <xf numFmtId="0" fontId="2" fillId="0" borderId="0" xfId="60" applyAlignment="1">
      <alignment wrapText="1"/>
      <protection/>
    </xf>
    <xf numFmtId="0" fontId="7" fillId="0" borderId="19" xfId="59" applyFont="1" applyFill="1" applyBorder="1" applyAlignment="1">
      <alignment horizontal="center" wrapText="1"/>
      <protection/>
    </xf>
    <xf numFmtId="0" fontId="7" fillId="0" borderId="24" xfId="59" applyFont="1" applyFill="1" applyBorder="1" applyAlignment="1">
      <alignment horizontal="center" wrapText="1"/>
      <protection/>
    </xf>
    <xf numFmtId="0" fontId="7" fillId="0" borderId="25" xfId="59" applyFont="1" applyFill="1" applyBorder="1" applyAlignment="1">
      <alignment horizont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164" fontId="3" fillId="0" borderId="0" xfId="59" applyNumberFormat="1" applyFont="1" applyFill="1" applyAlignment="1">
      <alignment wrapText="1"/>
      <protection/>
    </xf>
    <xf numFmtId="0" fontId="0" fillId="0" borderId="0" xfId="0" applyAlignment="1">
      <alignment wrapText="1"/>
    </xf>
    <xf numFmtId="2" fontId="4" fillId="0" borderId="12" xfId="59" applyNumberFormat="1" applyFont="1" applyFill="1" applyBorder="1" applyAlignment="1">
      <alignment horizontal="center" vertical="center" wrapText="1"/>
      <protection/>
    </xf>
    <xf numFmtId="2" fontId="4" fillId="0" borderId="13" xfId="59" applyNumberFormat="1" applyFont="1" applyFill="1" applyBorder="1" applyAlignment="1">
      <alignment horizontal="center" vertical="center"/>
      <protection/>
    </xf>
    <xf numFmtId="2" fontId="4" fillId="0" borderId="16" xfId="59" applyNumberFormat="1" applyFont="1" applyFill="1" applyBorder="1" applyAlignment="1">
      <alignment horizontal="center" vertical="center"/>
      <protection/>
    </xf>
    <xf numFmtId="2" fontId="4" fillId="0" borderId="10" xfId="59" applyNumberFormat="1" applyFont="1" applyFill="1" applyBorder="1" applyAlignment="1">
      <alignment horizontal="center" vertical="center" wrapText="1"/>
      <protection/>
    </xf>
    <xf numFmtId="2" fontId="4" fillId="0" borderId="10" xfId="59" applyNumberFormat="1" applyFont="1" applyFill="1" applyBorder="1" applyAlignment="1">
      <alignment horizontal="center"/>
      <protection/>
    </xf>
    <xf numFmtId="165" fontId="4" fillId="0" borderId="10" xfId="59" applyNumberFormat="1" applyFont="1" applyFill="1" applyBorder="1" applyAlignment="1">
      <alignment horizontal="center" vertical="center" wrapText="1"/>
      <protection/>
    </xf>
    <xf numFmtId="0" fontId="11" fillId="0" borderId="0" xfId="59" applyFont="1" applyFill="1" applyAlignment="1">
      <alignment horizontal="center" wrapText="1"/>
      <protection/>
    </xf>
    <xf numFmtId="0" fontId="11" fillId="0" borderId="0" xfId="59" applyFont="1" applyFill="1" applyAlignment="1">
      <alignment wrapText="1"/>
      <protection/>
    </xf>
    <xf numFmtId="164" fontId="3" fillId="0" borderId="0" xfId="59" applyNumberFormat="1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8" fillId="0" borderId="0" xfId="59" applyFont="1" applyFill="1" applyAlignment="1">
      <alignment horizontal="center" wrapText="1"/>
      <protection/>
    </xf>
    <xf numFmtId="0" fontId="9" fillId="0" borderId="0" xfId="0" applyFont="1" applyAlignment="1">
      <alignment horizontal="center" wrapText="1"/>
    </xf>
  </cellXfs>
  <cellStyles count="1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2" xfId="61"/>
    <cellStyle name="Обычный 2 10" xfId="62"/>
    <cellStyle name="Обычный 2 11" xfId="63"/>
    <cellStyle name="Обычный 2 12" xfId="64"/>
    <cellStyle name="Обычный 2 13" xfId="65"/>
    <cellStyle name="Обычный 2 14" xfId="66"/>
    <cellStyle name="Обычный 2 15" xfId="67"/>
    <cellStyle name="Обычный 2 16" xfId="68"/>
    <cellStyle name="Обычный 2 17" xfId="69"/>
    <cellStyle name="Обычный 2 18" xfId="70"/>
    <cellStyle name="Обычный 2 19" xfId="71"/>
    <cellStyle name="Обычный 2 2" xfId="72"/>
    <cellStyle name="Обычный 2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4" xfId="86"/>
    <cellStyle name="Обычный 2 5" xfId="87"/>
    <cellStyle name="Обычный 2 6" xfId="88"/>
    <cellStyle name="Обычный 2 7" xfId="89"/>
    <cellStyle name="Обычный 2 8" xfId="90"/>
    <cellStyle name="Обычный 2 9" xfId="91"/>
    <cellStyle name="Обычный 3" xfId="92"/>
    <cellStyle name="Обычный 3 10" xfId="93"/>
    <cellStyle name="Обычный 3 11" xfId="94"/>
    <cellStyle name="Обычный 3 12" xfId="95"/>
    <cellStyle name="Обычный 3 13" xfId="96"/>
    <cellStyle name="Обычный 3 14" xfId="97"/>
    <cellStyle name="Обычный 3 15" xfId="98"/>
    <cellStyle name="Обычный 3 16" xfId="99"/>
    <cellStyle name="Обычный 3 17" xfId="100"/>
    <cellStyle name="Обычный 3 18" xfId="101"/>
    <cellStyle name="Обычный 3 19" xfId="102"/>
    <cellStyle name="Обычный 3 2" xfId="103"/>
    <cellStyle name="Обычный 3 2 2" xfId="104"/>
    <cellStyle name="Обычный 3 20" xfId="105"/>
    <cellStyle name="Обычный 3 21" xfId="106"/>
    <cellStyle name="Обычный 3 22" xfId="107"/>
    <cellStyle name="Обычный 3 23" xfId="108"/>
    <cellStyle name="Обычный 3 24" xfId="109"/>
    <cellStyle name="Обычный 3 25" xfId="110"/>
    <cellStyle name="Обычный 3 26" xfId="111"/>
    <cellStyle name="Обычный 3 27" xfId="112"/>
    <cellStyle name="Обычный 3 28" xfId="113"/>
    <cellStyle name="Обычный 3 29" xfId="114"/>
    <cellStyle name="Обычный 3 3" xfId="115"/>
    <cellStyle name="Обычный 3 30" xfId="116"/>
    <cellStyle name="Обычный 3 31" xfId="117"/>
    <cellStyle name="Обычный 3 4" xfId="118"/>
    <cellStyle name="Обычный 3 5" xfId="119"/>
    <cellStyle name="Обычный 3 6" xfId="120"/>
    <cellStyle name="Обычный 3 7" xfId="121"/>
    <cellStyle name="Обычный 3 8" xfId="122"/>
    <cellStyle name="Обычный 3 9" xfId="123"/>
    <cellStyle name="Обычный 4" xfId="124"/>
    <cellStyle name="Обычный 4 10" xfId="125"/>
    <cellStyle name="Обычный 4 11" xfId="126"/>
    <cellStyle name="Обычный 4 12" xfId="127"/>
    <cellStyle name="Обычный 4 13" xfId="128"/>
    <cellStyle name="Обычный 4 14" xfId="129"/>
    <cellStyle name="Обычный 4 15" xfId="130"/>
    <cellStyle name="Обычный 4 16" xfId="131"/>
    <cellStyle name="Обычный 4 17" xfId="132"/>
    <cellStyle name="Обычный 4 18" xfId="133"/>
    <cellStyle name="Обычный 4 19" xfId="134"/>
    <cellStyle name="Обычный 4 2" xfId="135"/>
    <cellStyle name="Обычный 4 20" xfId="136"/>
    <cellStyle name="Обычный 4 21" xfId="137"/>
    <cellStyle name="Обычный 4 22" xfId="138"/>
    <cellStyle name="Обычный 4 23" xfId="139"/>
    <cellStyle name="Обычный 4 24" xfId="140"/>
    <cellStyle name="Обычный 4 25" xfId="141"/>
    <cellStyle name="Обычный 4 26" xfId="142"/>
    <cellStyle name="Обычный 4 27" xfId="143"/>
    <cellStyle name="Обычный 4 28" xfId="144"/>
    <cellStyle name="Обычный 4 29" xfId="145"/>
    <cellStyle name="Обычный 4 3" xfId="146"/>
    <cellStyle name="Обычный 4 30" xfId="147"/>
    <cellStyle name="Обычный 4 4" xfId="148"/>
    <cellStyle name="Обычный 4 5" xfId="149"/>
    <cellStyle name="Обычный 4 6" xfId="150"/>
    <cellStyle name="Обычный 4 7" xfId="151"/>
    <cellStyle name="Обычный 4 8" xfId="152"/>
    <cellStyle name="Обычный 4 9" xfId="153"/>
    <cellStyle name="Обычный 5" xfId="154"/>
    <cellStyle name="Обычный 5 2" xfId="155"/>
    <cellStyle name="Обычный 6" xfId="156"/>
    <cellStyle name="Обычный 7" xfId="157"/>
    <cellStyle name="Обычный 8" xfId="158"/>
    <cellStyle name="Обычный 9" xfId="159"/>
    <cellStyle name="Обычный_прил 7,9-2009-2010 нов классиф." xfId="160"/>
    <cellStyle name="Обычный_прилож 8,10 -2008г." xfId="161"/>
    <cellStyle name="Плохой" xfId="162"/>
    <cellStyle name="Пояснение" xfId="163"/>
    <cellStyle name="Примечание" xfId="164"/>
    <cellStyle name="Percent" xfId="165"/>
    <cellStyle name="Связанная ячейка" xfId="166"/>
    <cellStyle name="Текст предупреждения" xfId="167"/>
    <cellStyle name="Тысячи [0]_перечис.11" xfId="168"/>
    <cellStyle name="Тысячи_перечис.11" xfId="169"/>
    <cellStyle name="Comma" xfId="170"/>
    <cellStyle name="Comma [0]" xfId="171"/>
    <cellStyle name="Финансовый 13" xfId="172"/>
    <cellStyle name="Финансовый 2" xfId="173"/>
    <cellStyle name="Финансовый 3" xfId="174"/>
    <cellStyle name="Финансовый 9" xfId="175"/>
    <cellStyle name="Хороший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SheetLayoutView="100" zoomScalePageLayoutView="0" workbookViewId="0" topLeftCell="A1">
      <selection activeCell="A11" sqref="A11"/>
    </sheetView>
  </sheetViews>
  <sheetFormatPr defaultColWidth="26.25390625" defaultRowHeight="12.75"/>
  <cols>
    <col min="1" max="1" width="48.625" style="14" customWidth="1"/>
    <col min="2" max="2" width="7.75390625" style="14" customWidth="1"/>
    <col min="3" max="3" width="7.25390625" style="14" customWidth="1"/>
    <col min="4" max="4" width="14.875" style="37" customWidth="1"/>
    <col min="5" max="5" width="13.625" style="37" customWidth="1"/>
    <col min="6" max="6" width="14.125" style="37" customWidth="1"/>
    <col min="7" max="254" width="26.25390625" style="14" customWidth="1"/>
    <col min="255" max="255" width="52.625" style="14" customWidth="1"/>
    <col min="256" max="16384" width="7.75390625" style="14" customWidth="1"/>
  </cols>
  <sheetData>
    <row r="1" spans="3:6" ht="12.75">
      <c r="C1" s="15"/>
      <c r="D1" s="16"/>
      <c r="E1" s="16"/>
      <c r="F1" s="16"/>
    </row>
    <row r="2" spans="1:6" ht="12.75" customHeight="1">
      <c r="A2" s="17"/>
      <c r="C2" s="18" t="s">
        <v>281</v>
      </c>
      <c r="D2" s="172" t="s">
        <v>536</v>
      </c>
      <c r="E2" s="173"/>
      <c r="F2" s="173"/>
    </row>
    <row r="3" spans="1:6" ht="37.5" customHeight="1">
      <c r="A3" s="17"/>
      <c r="D3" s="174" t="s">
        <v>527</v>
      </c>
      <c r="E3" s="175"/>
      <c r="F3" s="175"/>
    </row>
    <row r="4" spans="1:6" ht="9" customHeight="1">
      <c r="A4" s="17"/>
      <c r="B4" s="19"/>
      <c r="C4" s="19"/>
      <c r="D4" s="20"/>
      <c r="E4" s="20"/>
      <c r="F4" s="20"/>
    </row>
    <row r="5" spans="1:6" ht="12.75">
      <c r="A5" s="176" t="s">
        <v>526</v>
      </c>
      <c r="B5" s="177"/>
      <c r="C5" s="177"/>
      <c r="D5" s="178"/>
      <c r="E5" s="179"/>
      <c r="F5" s="179"/>
    </row>
    <row r="6" spans="1:6" ht="27.75" customHeight="1">
      <c r="A6" s="180" t="s">
        <v>531</v>
      </c>
      <c r="B6" s="179"/>
      <c r="C6" s="179"/>
      <c r="D6" s="179"/>
      <c r="E6" s="181"/>
      <c r="F6" s="181"/>
    </row>
    <row r="7" spans="1:6" ht="12.75">
      <c r="A7" s="21"/>
      <c r="B7" s="22"/>
      <c r="C7" s="22"/>
      <c r="D7" s="23"/>
      <c r="E7" s="23"/>
      <c r="F7" s="125" t="s">
        <v>282</v>
      </c>
    </row>
    <row r="8" spans="1:6" ht="48" customHeight="1">
      <c r="A8" s="24" t="s">
        <v>528</v>
      </c>
      <c r="B8" s="24" t="s">
        <v>5</v>
      </c>
      <c r="C8" s="24" t="s">
        <v>6</v>
      </c>
      <c r="D8" s="25" t="s">
        <v>529</v>
      </c>
      <c r="E8" s="26" t="s">
        <v>530</v>
      </c>
      <c r="F8" s="25" t="s">
        <v>523</v>
      </c>
    </row>
    <row r="9" spans="1:6" ht="15" customHeight="1">
      <c r="A9" s="27" t="s">
        <v>156</v>
      </c>
      <c r="B9" s="171" t="s">
        <v>283</v>
      </c>
      <c r="C9" s="171"/>
      <c r="D9" s="28">
        <f>SUM(D10:D17)</f>
        <v>31241.178</v>
      </c>
      <c r="E9" s="28">
        <f>SUM(E10:E17)</f>
        <v>30539.395089999998</v>
      </c>
      <c r="F9" s="33">
        <f>E9/D9*100</f>
        <v>97.75366053738433</v>
      </c>
    </row>
    <row r="10" spans="1:6" ht="21.75" customHeight="1">
      <c r="A10" s="29" t="s">
        <v>284</v>
      </c>
      <c r="B10" s="30" t="s">
        <v>95</v>
      </c>
      <c r="C10" s="30" t="s">
        <v>31</v>
      </c>
      <c r="D10" s="31">
        <f>'Прил 3 2014 '!H556</f>
        <v>1240</v>
      </c>
      <c r="E10" s="31">
        <f>'Прил 3 2014 '!I556</f>
        <v>1240</v>
      </c>
      <c r="F10" s="31">
        <f>E10/D10*100</f>
        <v>100</v>
      </c>
    </row>
    <row r="11" spans="1:6" ht="25.5" customHeight="1">
      <c r="A11" s="29" t="s">
        <v>285</v>
      </c>
      <c r="B11" s="30" t="s">
        <v>95</v>
      </c>
      <c r="C11" s="30" t="s">
        <v>118</v>
      </c>
      <c r="D11" s="31">
        <f>'Прил 3 2014 '!H557</f>
        <v>1399.997</v>
      </c>
      <c r="E11" s="31">
        <f>'Прил 3 2014 '!I557</f>
        <v>1380.34984</v>
      </c>
      <c r="F11" s="31">
        <f aca="true" t="shared" si="0" ref="F11:F19">E11/D11*100</f>
        <v>98.59662842134662</v>
      </c>
    </row>
    <row r="12" spans="1:6" ht="15" customHeight="1">
      <c r="A12" s="29" t="s">
        <v>286</v>
      </c>
      <c r="B12" s="30" t="s">
        <v>95</v>
      </c>
      <c r="C12" s="30" t="s">
        <v>80</v>
      </c>
      <c r="D12" s="31">
        <f>'Прил 3 2014 '!H558</f>
        <v>13809.45</v>
      </c>
      <c r="E12" s="31">
        <f>'Прил 3 2014 '!I558</f>
        <v>13746.70017</v>
      </c>
      <c r="F12" s="31">
        <f t="shared" si="0"/>
        <v>99.54560225063271</v>
      </c>
    </row>
    <row r="13" spans="1:6" ht="15" customHeight="1" hidden="1">
      <c r="A13" s="29" t="s">
        <v>287</v>
      </c>
      <c r="B13" s="30" t="s">
        <v>95</v>
      </c>
      <c r="C13" s="30" t="s">
        <v>53</v>
      </c>
      <c r="D13" s="31">
        <f>'Прил 3 2014 '!H559</f>
        <v>0</v>
      </c>
      <c r="E13" s="31">
        <f>'Прил 3 2014 '!I559</f>
        <v>0</v>
      </c>
      <c r="F13" s="31" t="e">
        <f t="shared" si="0"/>
        <v>#DIV/0!</v>
      </c>
    </row>
    <row r="14" spans="1:6" ht="28.5" customHeight="1">
      <c r="A14" s="29" t="s">
        <v>288</v>
      </c>
      <c r="B14" s="30" t="s">
        <v>95</v>
      </c>
      <c r="C14" s="30" t="s">
        <v>99</v>
      </c>
      <c r="D14" s="31">
        <f>'Прил 3 2014 '!H560</f>
        <v>4554.871</v>
      </c>
      <c r="E14" s="31">
        <f>'Прил 3 2014 '!I560</f>
        <v>4497.53709</v>
      </c>
      <c r="F14" s="31">
        <f t="shared" si="0"/>
        <v>98.74126160762839</v>
      </c>
    </row>
    <row r="15" spans="1:6" ht="15" customHeight="1" hidden="1">
      <c r="A15" s="29" t="s">
        <v>289</v>
      </c>
      <c r="B15" s="30" t="s">
        <v>95</v>
      </c>
      <c r="C15" s="30" t="s">
        <v>29</v>
      </c>
      <c r="D15" s="31">
        <f>'Прил 3 2014 '!H561</f>
        <v>0</v>
      </c>
      <c r="E15" s="31">
        <f>'Прил 3 2014 '!I561</f>
        <v>0</v>
      </c>
      <c r="F15" s="31" t="e">
        <f t="shared" si="0"/>
        <v>#DIV/0!</v>
      </c>
    </row>
    <row r="16" spans="1:6" ht="15" customHeight="1">
      <c r="A16" s="29" t="s">
        <v>100</v>
      </c>
      <c r="B16" s="30" t="s">
        <v>95</v>
      </c>
      <c r="C16" s="30" t="s">
        <v>101</v>
      </c>
      <c r="D16" s="31">
        <f>'Прил 3 2014 '!H562</f>
        <v>0</v>
      </c>
      <c r="E16" s="31">
        <f>'Прил 3 2014 '!I562</f>
        <v>0</v>
      </c>
      <c r="F16" s="31" t="e">
        <f t="shared" si="0"/>
        <v>#DIV/0!</v>
      </c>
    </row>
    <row r="17" spans="1:6" ht="15" customHeight="1">
      <c r="A17" s="32" t="s">
        <v>106</v>
      </c>
      <c r="B17" s="30" t="s">
        <v>95</v>
      </c>
      <c r="C17" s="30" t="s">
        <v>107</v>
      </c>
      <c r="D17" s="31">
        <f>'Прил 3 2014 '!H564</f>
        <v>10236.86</v>
      </c>
      <c r="E17" s="31">
        <f>'Прил 3 2014 '!I564</f>
        <v>9674.80799</v>
      </c>
      <c r="F17" s="31">
        <f t="shared" si="0"/>
        <v>94.50952723784441</v>
      </c>
    </row>
    <row r="18" spans="1:6" ht="15" customHeight="1">
      <c r="A18" s="27" t="s">
        <v>115</v>
      </c>
      <c r="B18" s="171" t="s">
        <v>290</v>
      </c>
      <c r="C18" s="171"/>
      <c r="D18" s="33">
        <f>D19</f>
        <v>529.9</v>
      </c>
      <c r="E18" s="33">
        <f>E19</f>
        <v>527.8</v>
      </c>
      <c r="F18" s="33">
        <f>E18/D18*100</f>
        <v>99.60369881109644</v>
      </c>
    </row>
    <row r="19" spans="1:6" ht="15" customHeight="1">
      <c r="A19" s="29" t="s">
        <v>291</v>
      </c>
      <c r="B19" s="30" t="s">
        <v>31</v>
      </c>
      <c r="C19" s="30" t="s">
        <v>118</v>
      </c>
      <c r="D19" s="31">
        <f>'Прил 3 2014 '!H567</f>
        <v>529.9</v>
      </c>
      <c r="E19" s="31">
        <f>'Прил 3 2014 '!I567</f>
        <v>527.8</v>
      </c>
      <c r="F19" s="31">
        <f t="shared" si="0"/>
        <v>99.60369881109644</v>
      </c>
    </row>
    <row r="20" spans="1:6" ht="15" customHeight="1">
      <c r="A20" s="27" t="s">
        <v>184</v>
      </c>
      <c r="B20" s="171" t="s">
        <v>292</v>
      </c>
      <c r="C20" s="171"/>
      <c r="D20" s="33">
        <f>SUM(D22:D23)</f>
        <v>127017.22807000001</v>
      </c>
      <c r="E20" s="28">
        <f>SUM(E21:E23)</f>
        <v>126813.70008000001</v>
      </c>
      <c r="F20" s="33">
        <f>E20/D20*100</f>
        <v>99.83976347689793</v>
      </c>
    </row>
    <row r="21" spans="1:6" ht="15" customHeight="1" hidden="1">
      <c r="A21" s="29" t="s">
        <v>293</v>
      </c>
      <c r="B21" s="30" t="s">
        <v>118</v>
      </c>
      <c r="C21" s="30" t="s">
        <v>31</v>
      </c>
      <c r="D21" s="31" t="e">
        <f>#REF!+#REF!</f>
        <v>#REF!</v>
      </c>
      <c r="E21" s="31"/>
      <c r="F21" s="31" t="e">
        <f>D21+E21</f>
        <v>#REF!</v>
      </c>
    </row>
    <row r="22" spans="1:6" ht="32.25" customHeight="1">
      <c r="A22" s="29" t="s">
        <v>294</v>
      </c>
      <c r="B22" s="30" t="s">
        <v>118</v>
      </c>
      <c r="C22" s="30" t="s">
        <v>11</v>
      </c>
      <c r="D22" s="31">
        <f>'Прил 3 2014 '!H569</f>
        <v>126912.42807000001</v>
      </c>
      <c r="E22" s="31">
        <f>'Прил 3 2014 '!I569</f>
        <v>126708.90008</v>
      </c>
      <c r="F22" s="31">
        <f>E22/D22*100</f>
        <v>99.83963115898489</v>
      </c>
    </row>
    <row r="23" spans="1:6" ht="29.25" customHeight="1">
      <c r="A23" s="29" t="s">
        <v>189</v>
      </c>
      <c r="B23" s="30" t="s">
        <v>118</v>
      </c>
      <c r="C23" s="30" t="s">
        <v>141</v>
      </c>
      <c r="D23" s="31">
        <f>'Прил 3 2014 '!H570</f>
        <v>104.8</v>
      </c>
      <c r="E23" s="31">
        <f>'Прил 3 2014 '!I570</f>
        <v>104.8</v>
      </c>
      <c r="F23" s="31">
        <f>E23/D23*100</f>
        <v>100</v>
      </c>
    </row>
    <row r="24" spans="1:6" ht="15" customHeight="1">
      <c r="A24" s="27" t="s">
        <v>127</v>
      </c>
      <c r="B24" s="171" t="s">
        <v>295</v>
      </c>
      <c r="C24" s="171"/>
      <c r="D24" s="33">
        <f>SUM(D26:D28)</f>
        <v>38551.9414</v>
      </c>
      <c r="E24" s="33">
        <f>SUM(E26:E28)</f>
        <v>36625.4902</v>
      </c>
      <c r="F24" s="33">
        <f>E24/D24*100</f>
        <v>95.00297227573601</v>
      </c>
    </row>
    <row r="25" spans="1:6" ht="15" customHeight="1" hidden="1">
      <c r="A25" s="29" t="s">
        <v>296</v>
      </c>
      <c r="B25" s="30" t="s">
        <v>80</v>
      </c>
      <c r="C25" s="30" t="s">
        <v>95</v>
      </c>
      <c r="D25" s="31" t="e">
        <f>#REF!+#REF!</f>
        <v>#REF!</v>
      </c>
      <c r="E25" s="31"/>
      <c r="F25" s="31" t="e">
        <f>D25+E25</f>
        <v>#REF!</v>
      </c>
    </row>
    <row r="26" spans="1:6" ht="15" customHeight="1">
      <c r="A26" s="29" t="s">
        <v>190</v>
      </c>
      <c r="B26" s="30" t="s">
        <v>80</v>
      </c>
      <c r="C26" s="30" t="s">
        <v>53</v>
      </c>
      <c r="D26" s="31">
        <f>'Прил 3 2014 '!H572</f>
        <v>329.44</v>
      </c>
      <c r="E26" s="31">
        <f>'Прил 3 2014 '!I572</f>
        <v>328.6</v>
      </c>
      <c r="F26" s="31">
        <f aca="true" t="shared" si="1" ref="F26:F32">E26/D26*100</f>
        <v>99.74502185526956</v>
      </c>
    </row>
    <row r="27" spans="1:6" ht="15" customHeight="1">
      <c r="A27" s="29" t="s">
        <v>297</v>
      </c>
      <c r="B27" s="30" t="s">
        <v>80</v>
      </c>
      <c r="C27" s="30" t="s">
        <v>11</v>
      </c>
      <c r="D27" s="31">
        <f>'Прил 3 2014 '!H573</f>
        <v>33189.866</v>
      </c>
      <c r="E27" s="31">
        <f>'Прил 3 2014 '!I573</f>
        <v>31267.543999999998</v>
      </c>
      <c r="F27" s="31">
        <f t="shared" si="1"/>
        <v>94.2081055705377</v>
      </c>
    </row>
    <row r="28" spans="1:6" ht="15" customHeight="1">
      <c r="A28" s="29" t="s">
        <v>128</v>
      </c>
      <c r="B28" s="30" t="s">
        <v>80</v>
      </c>
      <c r="C28" s="30" t="s">
        <v>129</v>
      </c>
      <c r="D28" s="31">
        <f>'Прил 3 2014 '!H574</f>
        <v>5032.6354</v>
      </c>
      <c r="E28" s="31">
        <f>'Прил 3 2014 '!I574</f>
        <v>5029.3462</v>
      </c>
      <c r="F28" s="31">
        <f t="shared" si="1"/>
        <v>99.93464259302392</v>
      </c>
    </row>
    <row r="29" spans="1:6" ht="15" customHeight="1">
      <c r="A29" s="27" t="s">
        <v>298</v>
      </c>
      <c r="B29" s="171" t="s">
        <v>299</v>
      </c>
      <c r="C29" s="171"/>
      <c r="D29" s="33">
        <f>D31+D32+D30</f>
        <v>11622.4576</v>
      </c>
      <c r="E29" s="33">
        <f>E31+E32+E30</f>
        <v>8903.894779999999</v>
      </c>
      <c r="F29" s="33">
        <f>E29/D29*100</f>
        <v>76.60939782649756</v>
      </c>
    </row>
    <row r="30" spans="1:6" ht="15" customHeight="1">
      <c r="A30" s="29" t="s">
        <v>300</v>
      </c>
      <c r="B30" s="30" t="s">
        <v>53</v>
      </c>
      <c r="C30" s="30" t="s">
        <v>95</v>
      </c>
      <c r="D30" s="31">
        <f>'Прил 3 2014 '!H576</f>
        <v>1000</v>
      </c>
      <c r="E30" s="31">
        <f>'Прил 3 2014 '!I576</f>
        <v>1000</v>
      </c>
      <c r="F30" s="31">
        <f t="shared" si="1"/>
        <v>100</v>
      </c>
    </row>
    <row r="31" spans="1:6" ht="15" customHeight="1">
      <c r="A31" s="29" t="s">
        <v>195</v>
      </c>
      <c r="B31" s="30" t="s">
        <v>53</v>
      </c>
      <c r="C31" s="30" t="s">
        <v>31</v>
      </c>
      <c r="D31" s="31">
        <f>'Прил 3 2014 '!H577</f>
        <v>9616.6576</v>
      </c>
      <c r="E31" s="31">
        <f>'Прил 3 2014 '!I577</f>
        <v>6957.2737799999995</v>
      </c>
      <c r="F31" s="31">
        <f t="shared" si="1"/>
        <v>72.34606938693543</v>
      </c>
    </row>
    <row r="32" spans="1:6" ht="15" customHeight="1">
      <c r="A32" s="29" t="s">
        <v>301</v>
      </c>
      <c r="B32" s="30" t="s">
        <v>53</v>
      </c>
      <c r="C32" s="30" t="s">
        <v>118</v>
      </c>
      <c r="D32" s="31">
        <f>'Прил 3 2014 '!H578</f>
        <v>1005.8</v>
      </c>
      <c r="E32" s="31">
        <f>'Прил 3 2014 '!I578</f>
        <v>946.621</v>
      </c>
      <c r="F32" s="31">
        <f t="shared" si="1"/>
        <v>94.11622588983893</v>
      </c>
    </row>
    <row r="33" spans="1:6" s="34" customFormat="1" ht="15" customHeight="1" hidden="1">
      <c r="A33" s="27" t="s">
        <v>302</v>
      </c>
      <c r="B33" s="171" t="s">
        <v>303</v>
      </c>
      <c r="C33" s="171"/>
      <c r="D33" s="33">
        <f>D34</f>
        <v>0</v>
      </c>
      <c r="E33" s="33">
        <f>E34</f>
        <v>0</v>
      </c>
      <c r="F33" s="33">
        <f>F34</f>
        <v>0</v>
      </c>
    </row>
    <row r="34" spans="1:6" ht="27" customHeight="1" hidden="1">
      <c r="A34" s="35" t="s">
        <v>304</v>
      </c>
      <c r="B34" s="30" t="s">
        <v>99</v>
      </c>
      <c r="C34" s="30" t="s">
        <v>118</v>
      </c>
      <c r="D34" s="31"/>
      <c r="E34" s="31"/>
      <c r="F34" s="31">
        <f>D34+E34</f>
        <v>0</v>
      </c>
    </row>
    <row r="35" spans="1:6" ht="15" customHeight="1">
      <c r="A35" s="27" t="s">
        <v>206</v>
      </c>
      <c r="B35" s="171" t="s">
        <v>305</v>
      </c>
      <c r="C35" s="171"/>
      <c r="D35" s="33">
        <f>SUM(D36:D40)</f>
        <v>388600.21487</v>
      </c>
      <c r="E35" s="28">
        <f>SUM(E36:E40)</f>
        <v>362767.04575</v>
      </c>
      <c r="F35" s="33">
        <f>E35/D35*100</f>
        <v>93.35225042820882</v>
      </c>
    </row>
    <row r="36" spans="1:6" ht="15" customHeight="1">
      <c r="A36" s="29" t="s">
        <v>207</v>
      </c>
      <c r="B36" s="30" t="s">
        <v>29</v>
      </c>
      <c r="C36" s="30" t="s">
        <v>95</v>
      </c>
      <c r="D36" s="31">
        <f>'Прил 3 2014 '!H580</f>
        <v>58232.26294999999</v>
      </c>
      <c r="E36" s="31">
        <f>'Прил 3 2014 '!I580</f>
        <v>58232.26294999999</v>
      </c>
      <c r="F36" s="31">
        <f aca="true" t="shared" si="2" ref="F36:F43">E36/D36*100</f>
        <v>100</v>
      </c>
    </row>
    <row r="37" spans="1:6" ht="15" customHeight="1">
      <c r="A37" s="29" t="s">
        <v>30</v>
      </c>
      <c r="B37" s="30" t="s">
        <v>29</v>
      </c>
      <c r="C37" s="30" t="s">
        <v>31</v>
      </c>
      <c r="D37" s="31">
        <f>'Прил 3 2014 '!H581</f>
        <v>317200.35556</v>
      </c>
      <c r="E37" s="31">
        <f>'Прил 3 2014 '!I581</f>
        <v>292089.48060999997</v>
      </c>
      <c r="F37" s="31">
        <f t="shared" si="2"/>
        <v>92.08359180251607</v>
      </c>
    </row>
    <row r="38" spans="1:6" ht="15" customHeight="1">
      <c r="A38" s="29" t="s">
        <v>306</v>
      </c>
      <c r="B38" s="30" t="s">
        <v>29</v>
      </c>
      <c r="C38" s="30" t="s">
        <v>53</v>
      </c>
      <c r="D38" s="31">
        <f>'Прил 3 2014 '!H582</f>
        <v>625.364</v>
      </c>
      <c r="E38" s="31">
        <f>'Прил 3 2014 '!I582</f>
        <v>595.68737</v>
      </c>
      <c r="F38" s="31">
        <f t="shared" si="2"/>
        <v>95.25450297746592</v>
      </c>
    </row>
    <row r="39" spans="1:6" ht="15" customHeight="1">
      <c r="A39" s="29" t="s">
        <v>54</v>
      </c>
      <c r="B39" s="30" t="s">
        <v>29</v>
      </c>
      <c r="C39" s="30" t="s">
        <v>29</v>
      </c>
      <c r="D39" s="31">
        <f>'Прил 3 2014 '!H583</f>
        <v>3628.5580000000004</v>
      </c>
      <c r="E39" s="31">
        <f>'Прил 3 2014 '!I583</f>
        <v>3551.5284000000006</v>
      </c>
      <c r="F39" s="31">
        <f t="shared" si="2"/>
        <v>97.87712915158033</v>
      </c>
    </row>
    <row r="40" spans="1:6" ht="15" customHeight="1">
      <c r="A40" s="29" t="s">
        <v>61</v>
      </c>
      <c r="B40" s="30" t="s">
        <v>29</v>
      </c>
      <c r="C40" s="30" t="s">
        <v>11</v>
      </c>
      <c r="D40" s="31">
        <f>'Прил 3 2014 '!H584</f>
        <v>8913.67436</v>
      </c>
      <c r="E40" s="31">
        <f>'Прил 3 2014 '!I584</f>
        <v>8298.08642</v>
      </c>
      <c r="F40" s="31">
        <f t="shared" si="2"/>
        <v>93.09389242709555</v>
      </c>
    </row>
    <row r="41" spans="1:6" ht="15" customHeight="1">
      <c r="A41" s="27" t="s">
        <v>307</v>
      </c>
      <c r="B41" s="171" t="s">
        <v>308</v>
      </c>
      <c r="C41" s="171"/>
      <c r="D41" s="33">
        <f>SUM(D42:D43)</f>
        <v>21747.88924</v>
      </c>
      <c r="E41" s="33">
        <f>E42++E43</f>
        <v>21722.44524</v>
      </c>
      <c r="F41" s="33">
        <f>E41/D41*100</f>
        <v>99.88300473798073</v>
      </c>
    </row>
    <row r="42" spans="1:6" ht="15" customHeight="1">
      <c r="A42" s="29" t="s">
        <v>212</v>
      </c>
      <c r="B42" s="30" t="s">
        <v>211</v>
      </c>
      <c r="C42" s="30" t="s">
        <v>95</v>
      </c>
      <c r="D42" s="31">
        <f>'Прил 3 2014 '!H586</f>
        <v>18935.02724</v>
      </c>
      <c r="E42" s="31">
        <f>'Прил 3 2014 '!I586</f>
        <v>18935.02724</v>
      </c>
      <c r="F42" s="31">
        <f t="shared" si="2"/>
        <v>100</v>
      </c>
    </row>
    <row r="43" spans="1:6" ht="15" customHeight="1">
      <c r="A43" s="29" t="s">
        <v>309</v>
      </c>
      <c r="B43" s="30" t="s">
        <v>211</v>
      </c>
      <c r="C43" s="30" t="s">
        <v>80</v>
      </c>
      <c r="D43" s="31">
        <f>'Прил 3 2014 '!H587</f>
        <v>2812.862</v>
      </c>
      <c r="E43" s="31">
        <f>'Прил 3 2014 '!I587</f>
        <v>2787.418</v>
      </c>
      <c r="F43" s="31">
        <f t="shared" si="2"/>
        <v>99.09544087125497</v>
      </c>
    </row>
    <row r="44" spans="1:6" ht="15" customHeight="1">
      <c r="A44" s="27" t="s">
        <v>310</v>
      </c>
      <c r="B44" s="171" t="s">
        <v>311</v>
      </c>
      <c r="C44" s="171"/>
      <c r="D44" s="33">
        <f>D48</f>
        <v>830</v>
      </c>
      <c r="E44" s="28">
        <f>SUM(E45:E48)</f>
        <v>830</v>
      </c>
      <c r="F44" s="33">
        <f>E44/D44*100</f>
        <v>100</v>
      </c>
    </row>
    <row r="45" spans="1:6" ht="15" customHeight="1" hidden="1">
      <c r="A45" s="29" t="s">
        <v>312</v>
      </c>
      <c r="B45" s="30" t="s">
        <v>11</v>
      </c>
      <c r="C45" s="30" t="s">
        <v>95</v>
      </c>
      <c r="D45" s="31" t="e">
        <f>#REF!+#REF!</f>
        <v>#REF!</v>
      </c>
      <c r="E45" s="31"/>
      <c r="F45" s="31" t="e">
        <f>D45+E45</f>
        <v>#REF!</v>
      </c>
    </row>
    <row r="46" spans="1:6" ht="15" customHeight="1" hidden="1">
      <c r="A46" s="29" t="s">
        <v>313</v>
      </c>
      <c r="B46" s="30" t="s">
        <v>11</v>
      </c>
      <c r="C46" s="30" t="s">
        <v>31</v>
      </c>
      <c r="D46" s="31" t="e">
        <f>#REF!+#REF!</f>
        <v>#REF!</v>
      </c>
      <c r="E46" s="31"/>
      <c r="F46" s="31" t="e">
        <f>D46+E46</f>
        <v>#REF!</v>
      </c>
    </row>
    <row r="47" spans="1:6" ht="15" customHeight="1" hidden="1">
      <c r="A47" s="29" t="s">
        <v>314</v>
      </c>
      <c r="B47" s="30" t="s">
        <v>11</v>
      </c>
      <c r="C47" s="30" t="s">
        <v>80</v>
      </c>
      <c r="D47" s="31" t="e">
        <f>#REF!+#REF!</f>
        <v>#REF!</v>
      </c>
      <c r="E47" s="31"/>
      <c r="F47" s="31" t="e">
        <f>D47+E47</f>
        <v>#REF!</v>
      </c>
    </row>
    <row r="48" spans="1:6" ht="15" customHeight="1">
      <c r="A48" s="29" t="s">
        <v>215</v>
      </c>
      <c r="B48" s="30" t="s">
        <v>11</v>
      </c>
      <c r="C48" s="30" t="s">
        <v>11</v>
      </c>
      <c r="D48" s="31">
        <f>'Прил 3 2014 '!H590</f>
        <v>830</v>
      </c>
      <c r="E48" s="31">
        <f>'Прил 3 2014 '!I590</f>
        <v>830</v>
      </c>
      <c r="F48" s="31">
        <f>E48/D48*100</f>
        <v>100</v>
      </c>
    </row>
    <row r="49" spans="1:6" ht="15" customHeight="1">
      <c r="A49" s="27" t="s">
        <v>78</v>
      </c>
      <c r="B49" s="171" t="s">
        <v>315</v>
      </c>
      <c r="C49" s="171"/>
      <c r="D49" s="33">
        <f>SUM(D50:D54)</f>
        <v>18642.3605</v>
      </c>
      <c r="E49" s="28">
        <f>SUM(E50:E54)</f>
        <v>9726.369859999999</v>
      </c>
      <c r="F49" s="33">
        <f>E49/D49*100</f>
        <v>52.173488759645004</v>
      </c>
    </row>
    <row r="50" spans="1:6" ht="15" customHeight="1">
      <c r="A50" s="29" t="s">
        <v>219</v>
      </c>
      <c r="B50" s="30" t="s">
        <v>12</v>
      </c>
      <c r="C50" s="30" t="s">
        <v>95</v>
      </c>
      <c r="D50" s="31">
        <f>'Прил 3 2014 '!H593</f>
        <v>275.065</v>
      </c>
      <c r="E50" s="31">
        <f>'Прил 3 2014 '!I593</f>
        <v>275.065</v>
      </c>
      <c r="F50" s="31">
        <f aca="true" t="shared" si="3" ref="F50:F63">E50/D50*100</f>
        <v>100</v>
      </c>
    </row>
    <row r="51" spans="1:6" ht="15" customHeight="1" hidden="1">
      <c r="A51" s="29" t="s">
        <v>316</v>
      </c>
      <c r="B51" s="30" t="s">
        <v>12</v>
      </c>
      <c r="C51" s="30" t="s">
        <v>31</v>
      </c>
      <c r="D51" s="31"/>
      <c r="E51" s="31"/>
      <c r="F51" s="31" t="e">
        <f t="shared" si="3"/>
        <v>#DIV/0!</v>
      </c>
    </row>
    <row r="52" spans="1:6" ht="15" customHeight="1">
      <c r="A52" s="29" t="s">
        <v>317</v>
      </c>
      <c r="B52" s="30" t="s">
        <v>12</v>
      </c>
      <c r="C52" s="30" t="s">
        <v>118</v>
      </c>
      <c r="D52" s="31">
        <f>'Прил 3 2014 '!H594</f>
        <v>5235.099</v>
      </c>
      <c r="E52" s="31">
        <f>'Прил 3 2014 '!I594</f>
        <v>5235.097</v>
      </c>
      <c r="F52" s="31">
        <f t="shared" si="3"/>
        <v>99.99996179632896</v>
      </c>
    </row>
    <row r="53" spans="1:6" ht="15" customHeight="1">
      <c r="A53" s="29" t="s">
        <v>318</v>
      </c>
      <c r="B53" s="30" t="s">
        <v>12</v>
      </c>
      <c r="C53" s="30" t="s">
        <v>80</v>
      </c>
      <c r="D53" s="31">
        <f>'Прил 3 2014 '!H595</f>
        <v>12869.296499999999</v>
      </c>
      <c r="E53" s="31">
        <f>'Прил 3 2014 '!I595</f>
        <v>3953.30786</v>
      </c>
      <c r="F53" s="31">
        <f t="shared" si="3"/>
        <v>30.718911946740835</v>
      </c>
    </row>
    <row r="54" spans="1:6" ht="15" customHeight="1">
      <c r="A54" s="29" t="s">
        <v>242</v>
      </c>
      <c r="B54" s="30" t="s">
        <v>12</v>
      </c>
      <c r="C54" s="30" t="s">
        <v>99</v>
      </c>
      <c r="D54" s="31">
        <f>'Прил 3 2014 '!H596</f>
        <v>262.9</v>
      </c>
      <c r="E54" s="31">
        <f>'Прил 3 2014 '!I596</f>
        <v>262.9</v>
      </c>
      <c r="F54" s="31">
        <f t="shared" si="3"/>
        <v>100</v>
      </c>
    </row>
    <row r="55" spans="1:6" ht="15" customHeight="1">
      <c r="A55" s="27" t="s">
        <v>243</v>
      </c>
      <c r="B55" s="171" t="s">
        <v>319</v>
      </c>
      <c r="C55" s="171"/>
      <c r="D55" s="33">
        <f>D56</f>
        <v>1127.0439999999999</v>
      </c>
      <c r="E55" s="33">
        <f>E56</f>
        <v>1127.0439999999999</v>
      </c>
      <c r="F55" s="33">
        <f>E55/D55*100</f>
        <v>100</v>
      </c>
    </row>
    <row r="56" spans="1:6" ht="15" customHeight="1">
      <c r="A56" s="29" t="s">
        <v>320</v>
      </c>
      <c r="B56" s="30" t="s">
        <v>101</v>
      </c>
      <c r="C56" s="30" t="s">
        <v>95</v>
      </c>
      <c r="D56" s="31">
        <f>'Прил 3 2014 '!H598</f>
        <v>1127.0439999999999</v>
      </c>
      <c r="E56" s="31">
        <f>'Прил 3 2014 '!I598</f>
        <v>1127.0439999999999</v>
      </c>
      <c r="F56" s="31">
        <f t="shared" si="3"/>
        <v>100</v>
      </c>
    </row>
    <row r="57" spans="1:6" ht="15" customHeight="1">
      <c r="A57" s="27" t="s">
        <v>236</v>
      </c>
      <c r="B57" s="171" t="s">
        <v>321</v>
      </c>
      <c r="C57" s="171"/>
      <c r="D57" s="33">
        <f>D58</f>
        <v>1293.35</v>
      </c>
      <c r="E57" s="33">
        <f>E58</f>
        <v>1293.35</v>
      </c>
      <c r="F57" s="33">
        <f>E57/D57*100</f>
        <v>100</v>
      </c>
    </row>
    <row r="58" spans="1:6" ht="15" customHeight="1">
      <c r="A58" s="29" t="s">
        <v>237</v>
      </c>
      <c r="B58" s="30" t="s">
        <v>129</v>
      </c>
      <c r="C58" s="30" t="s">
        <v>31</v>
      </c>
      <c r="D58" s="31">
        <f>'Прил 3 2014 '!H600</f>
        <v>1293.35</v>
      </c>
      <c r="E58" s="31">
        <f>'Прил 3 2014 '!I600</f>
        <v>1293.35</v>
      </c>
      <c r="F58" s="31">
        <f t="shared" si="3"/>
        <v>100</v>
      </c>
    </row>
    <row r="59" spans="1:6" ht="15" customHeight="1">
      <c r="A59" s="27" t="s">
        <v>132</v>
      </c>
      <c r="B59" s="171" t="s">
        <v>322</v>
      </c>
      <c r="C59" s="171"/>
      <c r="D59" s="33">
        <f>D60</f>
        <v>233.422</v>
      </c>
      <c r="E59" s="33">
        <f>E60</f>
        <v>233.08378</v>
      </c>
      <c r="F59" s="33">
        <f>E59/D59*100</f>
        <v>99.8551036320484</v>
      </c>
    </row>
    <row r="60" spans="1:6" ht="24.75" customHeight="1">
      <c r="A60" s="29" t="s">
        <v>133</v>
      </c>
      <c r="B60" s="30" t="s">
        <v>107</v>
      </c>
      <c r="C60" s="30" t="s">
        <v>95</v>
      </c>
      <c r="D60" s="31">
        <f>'Прил 3 2014 '!H602</f>
        <v>233.422</v>
      </c>
      <c r="E60" s="31">
        <f>'Прил 3 2014 '!I602</f>
        <v>233.08378</v>
      </c>
      <c r="F60" s="31">
        <f t="shared" si="3"/>
        <v>99.8551036320484</v>
      </c>
    </row>
    <row r="61" spans="1:6" ht="23.25" customHeight="1">
      <c r="A61" s="27" t="s">
        <v>323</v>
      </c>
      <c r="B61" s="171" t="s">
        <v>324</v>
      </c>
      <c r="C61" s="171"/>
      <c r="D61" s="33">
        <f>D62+D63</f>
        <v>34916.912</v>
      </c>
      <c r="E61" s="33">
        <f>E62+E63</f>
        <v>34916.912</v>
      </c>
      <c r="F61" s="33">
        <f>E61/D61*100</f>
        <v>100</v>
      </c>
    </row>
    <row r="62" spans="1:6" ht="29.25" customHeight="1">
      <c r="A62" s="29" t="s">
        <v>325</v>
      </c>
      <c r="B62" s="30" t="s">
        <v>141</v>
      </c>
      <c r="C62" s="30" t="s">
        <v>95</v>
      </c>
      <c r="D62" s="31">
        <f>'Прил 3 2014 '!H604</f>
        <v>30166.12</v>
      </c>
      <c r="E62" s="31">
        <f>'Прил 3 2014 '!I604</f>
        <v>30166.12</v>
      </c>
      <c r="F62" s="31">
        <f t="shared" si="3"/>
        <v>100</v>
      </c>
    </row>
    <row r="63" spans="1:6" ht="31.5" customHeight="1">
      <c r="A63" s="29" t="s">
        <v>326</v>
      </c>
      <c r="B63" s="30" t="s">
        <v>141</v>
      </c>
      <c r="C63" s="30" t="s">
        <v>118</v>
      </c>
      <c r="D63" s="31">
        <f>'Прил 3 2014 '!H606</f>
        <v>4750.792</v>
      </c>
      <c r="E63" s="31">
        <f>'Прил 3 2014 '!I606</f>
        <v>4750.792</v>
      </c>
      <c r="F63" s="31">
        <f t="shared" si="3"/>
        <v>100</v>
      </c>
    </row>
    <row r="64" spans="1:6" ht="17.25" customHeight="1" hidden="1">
      <c r="A64" s="29" t="s">
        <v>327</v>
      </c>
      <c r="B64" s="30" t="s">
        <v>245</v>
      </c>
      <c r="C64" s="30" t="s">
        <v>245</v>
      </c>
      <c r="D64" s="31"/>
      <c r="E64" s="31"/>
      <c r="F64" s="31"/>
    </row>
    <row r="65" spans="1:6" ht="12.75">
      <c r="A65" s="27" t="s">
        <v>328</v>
      </c>
      <c r="B65" s="36"/>
      <c r="C65" s="36"/>
      <c r="D65" s="28">
        <f>D9+D18+D20+D24+D29+D35+D41+D44+D49+D55+D57+D59+D61+D64+D33</f>
        <v>676353.89768</v>
      </c>
      <c r="E65" s="28">
        <f>E9+E18+E20+E24+E29+E35+E41+E44+E49+E55+E57+E59+E61+E64+E33</f>
        <v>636026.53078</v>
      </c>
      <c r="F65" s="33">
        <f>E65/D65*100</f>
        <v>94.03753463411252</v>
      </c>
    </row>
    <row r="66" spans="4:6" ht="13.5" thickBot="1">
      <c r="D66" s="114"/>
      <c r="E66" s="113"/>
      <c r="F66" s="114"/>
    </row>
  </sheetData>
  <sheetProtection/>
  <mergeCells count="18">
    <mergeCell ref="B61:C61"/>
    <mergeCell ref="B20:C20"/>
    <mergeCell ref="B24:C24"/>
    <mergeCell ref="B29:C29"/>
    <mergeCell ref="B33:C33"/>
    <mergeCell ref="B35:C35"/>
    <mergeCell ref="B41:C41"/>
    <mergeCell ref="B44:C44"/>
    <mergeCell ref="B49:C49"/>
    <mergeCell ref="B55:C55"/>
    <mergeCell ref="B57:C57"/>
    <mergeCell ref="B59:C59"/>
    <mergeCell ref="B18:C18"/>
    <mergeCell ref="D2:F2"/>
    <mergeCell ref="D3:F3"/>
    <mergeCell ref="A5:F5"/>
    <mergeCell ref="A6:F6"/>
    <mergeCell ref="B9:C9"/>
  </mergeCells>
  <printOptions/>
  <pageMargins left="1.1023622047244095" right="0" top="0" bottom="0" header="0.31496062992125984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2"/>
  <sheetViews>
    <sheetView tabSelected="1" view="pageBreakPreview" zoomScaleNormal="90" zoomScaleSheetLayoutView="100" zoomScalePageLayoutView="0" workbookViewId="0" topLeftCell="A1">
      <selection activeCell="C28" sqref="C28"/>
    </sheetView>
  </sheetViews>
  <sheetFormatPr defaultColWidth="9.00390625" defaultRowHeight="12.75"/>
  <cols>
    <col min="1" max="1" width="57.25390625" style="43" customWidth="1"/>
    <col min="2" max="2" width="4.625" style="1" customWidth="1"/>
    <col min="3" max="3" width="3.625" style="1" customWidth="1"/>
    <col min="4" max="4" width="5.125" style="1" customWidth="1"/>
    <col min="5" max="5" width="9.75390625" style="1" customWidth="1"/>
    <col min="6" max="6" width="6.25390625" style="1" customWidth="1"/>
    <col min="7" max="7" width="0.12890625" style="1" customWidth="1"/>
    <col min="8" max="8" width="12.75390625" style="12" customWidth="1"/>
    <col min="9" max="9" width="13.875" style="12" customWidth="1"/>
    <col min="10" max="10" width="13.25390625" style="140" customWidth="1"/>
    <col min="11" max="11" width="13.25390625" style="112" customWidth="1"/>
    <col min="12" max="12" width="18.00390625" style="139" customWidth="1"/>
    <col min="13" max="16384" width="9.125" style="1" customWidth="1"/>
  </cols>
  <sheetData>
    <row r="1" spans="2:11" ht="12" customHeight="1">
      <c r="B1" s="2"/>
      <c r="C1" s="2"/>
      <c r="D1" s="2"/>
      <c r="E1" s="187" t="s">
        <v>537</v>
      </c>
      <c r="F1" s="188"/>
      <c r="G1" s="188"/>
      <c r="H1" s="188"/>
      <c r="I1" s="188"/>
      <c r="J1" s="188"/>
      <c r="K1" s="136"/>
    </row>
    <row r="2" spans="2:11" ht="31.5" customHeight="1">
      <c r="B2" s="2"/>
      <c r="C2" s="2"/>
      <c r="D2" s="2"/>
      <c r="E2" s="197" t="s">
        <v>527</v>
      </c>
      <c r="F2" s="198"/>
      <c r="G2" s="198"/>
      <c r="H2" s="198"/>
      <c r="I2" s="198"/>
      <c r="J2" s="198"/>
      <c r="K2" s="138"/>
    </row>
    <row r="3" spans="1:11" ht="12.75">
      <c r="A3" s="199" t="s">
        <v>526</v>
      </c>
      <c r="B3" s="200"/>
      <c r="C3" s="200"/>
      <c r="D3" s="200"/>
      <c r="E3" s="200"/>
      <c r="F3" s="200"/>
      <c r="G3" s="200"/>
      <c r="H3" s="200"/>
      <c r="I3" s="200"/>
      <c r="J3" s="200"/>
      <c r="K3" s="154"/>
    </row>
    <row r="4" spans="1:11" ht="32.25" customHeight="1">
      <c r="A4" s="195" t="s">
        <v>532</v>
      </c>
      <c r="B4" s="196"/>
      <c r="C4" s="196"/>
      <c r="D4" s="196"/>
      <c r="E4" s="196"/>
      <c r="F4" s="196"/>
      <c r="G4" s="196"/>
      <c r="H4" s="196"/>
      <c r="I4" s="196"/>
      <c r="J4" s="196"/>
      <c r="K4" s="137"/>
    </row>
    <row r="5" spans="10:11" ht="15" customHeight="1">
      <c r="J5" s="155" t="s">
        <v>449</v>
      </c>
      <c r="K5" s="126"/>
    </row>
    <row r="6" spans="1:12" s="9" customFormat="1" ht="12.75" customHeight="1">
      <c r="A6" s="185" t="s">
        <v>0</v>
      </c>
      <c r="B6" s="186" t="s">
        <v>1</v>
      </c>
      <c r="C6" s="186"/>
      <c r="D6" s="186"/>
      <c r="E6" s="186"/>
      <c r="F6" s="186"/>
      <c r="G6" s="186" t="s">
        <v>2</v>
      </c>
      <c r="H6" s="189" t="s">
        <v>533</v>
      </c>
      <c r="I6" s="192" t="s">
        <v>534</v>
      </c>
      <c r="J6" s="194" t="s">
        <v>523</v>
      </c>
      <c r="K6" s="149"/>
      <c r="L6" s="145"/>
    </row>
    <row r="7" spans="1:12" s="9" customFormat="1" ht="12">
      <c r="A7" s="185"/>
      <c r="B7" s="186" t="s">
        <v>3</v>
      </c>
      <c r="C7" s="186"/>
      <c r="D7" s="186"/>
      <c r="E7" s="186"/>
      <c r="F7" s="186"/>
      <c r="G7" s="186"/>
      <c r="H7" s="190"/>
      <c r="I7" s="193"/>
      <c r="J7" s="194"/>
      <c r="K7" s="149"/>
      <c r="L7" s="145"/>
    </row>
    <row r="8" spans="1:12" s="9" customFormat="1" ht="36" customHeight="1">
      <c r="A8" s="185"/>
      <c r="B8" s="121" t="s">
        <v>4</v>
      </c>
      <c r="C8" s="121" t="s">
        <v>5</v>
      </c>
      <c r="D8" s="121" t="s">
        <v>6</v>
      </c>
      <c r="E8" s="121" t="s">
        <v>7</v>
      </c>
      <c r="F8" s="13" t="s">
        <v>8</v>
      </c>
      <c r="G8" s="186"/>
      <c r="H8" s="191"/>
      <c r="I8" s="193"/>
      <c r="J8" s="194"/>
      <c r="K8" s="149"/>
      <c r="L8" s="145"/>
    </row>
    <row r="9" spans="1:12" s="129" customFormat="1" ht="10.5">
      <c r="A9" s="127">
        <v>1</v>
      </c>
      <c r="B9" s="127">
        <v>2</v>
      </c>
      <c r="C9" s="127">
        <v>3</v>
      </c>
      <c r="D9" s="127">
        <v>4</v>
      </c>
      <c r="E9" s="127">
        <v>5</v>
      </c>
      <c r="F9" s="127">
        <v>6</v>
      </c>
      <c r="G9" s="127"/>
      <c r="H9" s="128">
        <v>7</v>
      </c>
      <c r="I9" s="128">
        <v>8</v>
      </c>
      <c r="J9" s="128">
        <v>9</v>
      </c>
      <c r="K9" s="150"/>
      <c r="L9" s="146"/>
    </row>
    <row r="10" spans="1:11" ht="22.5" customHeight="1" hidden="1">
      <c r="A10" s="39" t="s">
        <v>9</v>
      </c>
      <c r="B10" s="4" t="s">
        <v>10</v>
      </c>
      <c r="C10" s="4" t="s">
        <v>11</v>
      </c>
      <c r="D10" s="4" t="s">
        <v>12</v>
      </c>
      <c r="E10" s="4"/>
      <c r="F10" s="4"/>
      <c r="G10" s="5">
        <f>G11</f>
        <v>0</v>
      </c>
      <c r="H10" s="163">
        <v>0</v>
      </c>
      <c r="I10" s="163">
        <f>I11+I14+I16+I18+I20+I22</f>
        <v>0</v>
      </c>
      <c r="J10" s="156" t="e">
        <f>J11+J14+J16+J18+J20+J22</f>
        <v>#REF!</v>
      </c>
      <c r="K10" s="151"/>
    </row>
    <row r="11" spans="1:11" ht="33.75" customHeight="1" hidden="1">
      <c r="A11" s="39" t="s">
        <v>13</v>
      </c>
      <c r="B11" s="4" t="s">
        <v>10</v>
      </c>
      <c r="C11" s="4" t="s">
        <v>11</v>
      </c>
      <c r="D11" s="4" t="s">
        <v>12</v>
      </c>
      <c r="E11" s="4" t="s">
        <v>14</v>
      </c>
      <c r="F11" s="4"/>
      <c r="G11" s="5">
        <f>G12</f>
        <v>0</v>
      </c>
      <c r="H11" s="163">
        <v>0</v>
      </c>
      <c r="I11" s="163">
        <f>I12</f>
        <v>0</v>
      </c>
      <c r="J11" s="156" t="e">
        <f>J12</f>
        <v>#REF!</v>
      </c>
      <c r="K11" s="151"/>
    </row>
    <row r="12" spans="1:11" ht="22.5" customHeight="1" hidden="1">
      <c r="A12" s="39" t="s">
        <v>15</v>
      </c>
      <c r="B12" s="4" t="s">
        <v>10</v>
      </c>
      <c r="C12" s="4" t="s">
        <v>11</v>
      </c>
      <c r="D12" s="4" t="s">
        <v>12</v>
      </c>
      <c r="E12" s="4" t="s">
        <v>16</v>
      </c>
      <c r="F12" s="4"/>
      <c r="G12" s="5">
        <f>G13</f>
        <v>0</v>
      </c>
      <c r="H12" s="163">
        <v>0</v>
      </c>
      <c r="I12" s="163">
        <f>I13</f>
        <v>0</v>
      </c>
      <c r="J12" s="156" t="e">
        <f>J13</f>
        <v>#REF!</v>
      </c>
      <c r="K12" s="151"/>
    </row>
    <row r="13" spans="1:11" ht="22.5" customHeight="1" hidden="1">
      <c r="A13" s="39" t="s">
        <v>17</v>
      </c>
      <c r="B13" s="4" t="s">
        <v>10</v>
      </c>
      <c r="C13" s="4" t="s">
        <v>11</v>
      </c>
      <c r="D13" s="4" t="s">
        <v>12</v>
      </c>
      <c r="E13" s="4" t="s">
        <v>16</v>
      </c>
      <c r="F13" s="4" t="s">
        <v>18</v>
      </c>
      <c r="G13" s="5"/>
      <c r="H13" s="163">
        <v>0</v>
      </c>
      <c r="I13" s="163"/>
      <c r="J13" s="156" t="e">
        <f>#REF!+I13</f>
        <v>#REF!</v>
      </c>
      <c r="K13" s="151"/>
    </row>
    <row r="14" spans="1:11" ht="33.75" customHeight="1" hidden="1">
      <c r="A14" s="39" t="s">
        <v>19</v>
      </c>
      <c r="B14" s="6" t="s">
        <v>10</v>
      </c>
      <c r="C14" s="7" t="s">
        <v>11</v>
      </c>
      <c r="D14" s="7" t="s">
        <v>12</v>
      </c>
      <c r="E14" s="8">
        <v>7952014</v>
      </c>
      <c r="F14" s="7"/>
      <c r="G14" s="7"/>
      <c r="H14" s="163">
        <f>H15</f>
        <v>0</v>
      </c>
      <c r="I14" s="163">
        <f>I15</f>
        <v>0</v>
      </c>
      <c r="J14" s="156" t="e">
        <f>J15</f>
        <v>#REF!</v>
      </c>
      <c r="K14" s="151"/>
    </row>
    <row r="15" spans="1:11" ht="22.5" customHeight="1" hidden="1">
      <c r="A15" s="39" t="s">
        <v>20</v>
      </c>
      <c r="B15" s="7" t="s">
        <v>10</v>
      </c>
      <c r="C15" s="7" t="s">
        <v>11</v>
      </c>
      <c r="D15" s="7" t="s">
        <v>12</v>
      </c>
      <c r="E15" s="8">
        <v>7952014</v>
      </c>
      <c r="F15" s="7" t="s">
        <v>21</v>
      </c>
      <c r="G15" s="5"/>
      <c r="H15" s="163"/>
      <c r="I15" s="163"/>
      <c r="J15" s="156" t="e">
        <f>#REF!+I15</f>
        <v>#REF!</v>
      </c>
      <c r="K15" s="151"/>
    </row>
    <row r="16" spans="1:11" ht="33.75" customHeight="1" hidden="1">
      <c r="A16" s="39" t="s">
        <v>22</v>
      </c>
      <c r="B16" s="6" t="s">
        <v>10</v>
      </c>
      <c r="C16" s="7" t="s">
        <v>11</v>
      </c>
      <c r="D16" s="7" t="s">
        <v>12</v>
      </c>
      <c r="E16" s="8">
        <v>7952013</v>
      </c>
      <c r="F16" s="7"/>
      <c r="G16" s="5"/>
      <c r="H16" s="163">
        <f>H17</f>
        <v>0</v>
      </c>
      <c r="I16" s="163">
        <f>I17</f>
        <v>0</v>
      </c>
      <c r="J16" s="156" t="e">
        <f>J17</f>
        <v>#REF!</v>
      </c>
      <c r="K16" s="151"/>
    </row>
    <row r="17" spans="1:11" ht="22.5" customHeight="1" hidden="1">
      <c r="A17" s="39" t="s">
        <v>20</v>
      </c>
      <c r="B17" s="7" t="s">
        <v>10</v>
      </c>
      <c r="C17" s="7" t="s">
        <v>11</v>
      </c>
      <c r="D17" s="7" t="s">
        <v>12</v>
      </c>
      <c r="E17" s="8">
        <v>7952013</v>
      </c>
      <c r="F17" s="7" t="s">
        <v>21</v>
      </c>
      <c r="G17" s="5"/>
      <c r="H17" s="163"/>
      <c r="I17" s="163"/>
      <c r="J17" s="156" t="e">
        <f>#REF!+I17</f>
        <v>#REF!</v>
      </c>
      <c r="K17" s="151"/>
    </row>
    <row r="18" spans="1:11" ht="33.75" customHeight="1" hidden="1">
      <c r="A18" s="39" t="s">
        <v>23</v>
      </c>
      <c r="B18" s="6" t="s">
        <v>10</v>
      </c>
      <c r="C18" s="7" t="s">
        <v>11</v>
      </c>
      <c r="D18" s="7" t="s">
        <v>12</v>
      </c>
      <c r="E18" s="8">
        <v>7952015</v>
      </c>
      <c r="F18" s="7"/>
      <c r="G18" s="5"/>
      <c r="H18" s="163">
        <f>H19</f>
        <v>0</v>
      </c>
      <c r="I18" s="163">
        <f>I19</f>
        <v>0</v>
      </c>
      <c r="J18" s="156" t="e">
        <f>J19</f>
        <v>#REF!</v>
      </c>
      <c r="K18" s="151"/>
    </row>
    <row r="19" spans="1:11" ht="22.5" customHeight="1" hidden="1">
      <c r="A19" s="39" t="s">
        <v>20</v>
      </c>
      <c r="B19" s="7" t="s">
        <v>10</v>
      </c>
      <c r="C19" s="7" t="s">
        <v>11</v>
      </c>
      <c r="D19" s="7" t="s">
        <v>12</v>
      </c>
      <c r="E19" s="8">
        <v>7952015</v>
      </c>
      <c r="F19" s="7" t="s">
        <v>21</v>
      </c>
      <c r="G19" s="5"/>
      <c r="H19" s="163"/>
      <c r="I19" s="163"/>
      <c r="J19" s="156" t="e">
        <f>#REF!+I19</f>
        <v>#REF!</v>
      </c>
      <c r="K19" s="151"/>
    </row>
    <row r="20" spans="1:11" ht="45" customHeight="1" hidden="1">
      <c r="A20" s="39" t="s">
        <v>24</v>
      </c>
      <c r="B20" s="6" t="s">
        <v>10</v>
      </c>
      <c r="C20" s="7" t="s">
        <v>11</v>
      </c>
      <c r="D20" s="7" t="s">
        <v>12</v>
      </c>
      <c r="E20" s="8">
        <v>7952016</v>
      </c>
      <c r="F20" s="7"/>
      <c r="G20" s="5"/>
      <c r="H20" s="163">
        <f>H21</f>
        <v>0</v>
      </c>
      <c r="I20" s="163">
        <f>I21</f>
        <v>0</v>
      </c>
      <c r="J20" s="156" t="e">
        <f>J21</f>
        <v>#REF!</v>
      </c>
      <c r="K20" s="151"/>
    </row>
    <row r="21" spans="1:11" ht="22.5" customHeight="1" hidden="1">
      <c r="A21" s="39" t="s">
        <v>20</v>
      </c>
      <c r="B21" s="7" t="s">
        <v>10</v>
      </c>
      <c r="C21" s="7" t="s">
        <v>11</v>
      </c>
      <c r="D21" s="7" t="s">
        <v>12</v>
      </c>
      <c r="E21" s="8">
        <v>7952016</v>
      </c>
      <c r="F21" s="7" t="s">
        <v>21</v>
      </c>
      <c r="G21" s="5"/>
      <c r="H21" s="163"/>
      <c r="I21" s="163"/>
      <c r="J21" s="156" t="e">
        <f>#REF!+I21</f>
        <v>#REF!</v>
      </c>
      <c r="K21" s="151"/>
    </row>
    <row r="22" spans="1:11" ht="22.5" customHeight="1" hidden="1">
      <c r="A22" s="39" t="s">
        <v>25</v>
      </c>
      <c r="B22" s="6" t="s">
        <v>10</v>
      </c>
      <c r="C22" s="7" t="s">
        <v>11</v>
      </c>
      <c r="D22" s="7" t="s">
        <v>12</v>
      </c>
      <c r="E22" s="8">
        <v>7952017</v>
      </c>
      <c r="F22" s="7"/>
      <c r="G22" s="5"/>
      <c r="H22" s="163">
        <f>H23</f>
        <v>0</v>
      </c>
      <c r="I22" s="163">
        <f>I23</f>
        <v>0</v>
      </c>
      <c r="J22" s="156" t="e">
        <f>J23</f>
        <v>#REF!</v>
      </c>
      <c r="K22" s="151"/>
    </row>
    <row r="23" spans="1:11" ht="22.5" customHeight="1" hidden="1">
      <c r="A23" s="39" t="s">
        <v>20</v>
      </c>
      <c r="B23" s="7" t="s">
        <v>10</v>
      </c>
      <c r="C23" s="7" t="s">
        <v>11</v>
      </c>
      <c r="D23" s="7" t="s">
        <v>12</v>
      </c>
      <c r="E23" s="8">
        <v>7952017</v>
      </c>
      <c r="F23" s="7" t="s">
        <v>21</v>
      </c>
      <c r="G23" s="5"/>
      <c r="H23" s="163"/>
      <c r="I23" s="163">
        <f>30-30</f>
        <v>0</v>
      </c>
      <c r="J23" s="156" t="e">
        <f>#REF!+I23</f>
        <v>#REF!</v>
      </c>
      <c r="K23" s="151"/>
    </row>
    <row r="24" spans="1:12" s="9" customFormat="1" ht="12.75">
      <c r="A24" s="38" t="s">
        <v>26</v>
      </c>
      <c r="B24" s="57" t="s">
        <v>27</v>
      </c>
      <c r="C24" s="57"/>
      <c r="D24" s="57"/>
      <c r="E24" s="57"/>
      <c r="F24" s="57"/>
      <c r="G24" s="58" t="e">
        <f>#REF!+G25+G109</f>
        <v>#REF!</v>
      </c>
      <c r="H24" s="153">
        <f>H25+H109</f>
        <v>264658.79387</v>
      </c>
      <c r="I24" s="153">
        <f>I25+I109</f>
        <v>262311.76722999994</v>
      </c>
      <c r="J24" s="153">
        <f>I24/H24*100</f>
        <v>99.1131877366777</v>
      </c>
      <c r="K24" s="152"/>
      <c r="L24" s="145"/>
    </row>
    <row r="25" spans="1:11" ht="12.75">
      <c r="A25" s="39" t="s">
        <v>28</v>
      </c>
      <c r="B25" s="54" t="s">
        <v>27</v>
      </c>
      <c r="C25" s="54" t="s">
        <v>29</v>
      </c>
      <c r="D25" s="54"/>
      <c r="E25" s="54"/>
      <c r="F25" s="54"/>
      <c r="G25" s="55" t="e">
        <f>#REF!+G39+G84+G88+G97</f>
        <v>#REF!</v>
      </c>
      <c r="H25" s="56">
        <f>H39+H84+H88+H97+H26</f>
        <v>263176.49387</v>
      </c>
      <c r="I25" s="56">
        <f>I39+I84+I88+I97+I26</f>
        <v>260919.32536999995</v>
      </c>
      <c r="J25" s="56">
        <f>I25/H25*100</f>
        <v>99.14233658682488</v>
      </c>
      <c r="K25" s="122"/>
    </row>
    <row r="26" spans="1:11" ht="12.75">
      <c r="A26" s="39" t="s">
        <v>207</v>
      </c>
      <c r="B26" s="54" t="s">
        <v>27</v>
      </c>
      <c r="C26" s="54" t="s">
        <v>29</v>
      </c>
      <c r="D26" s="54" t="s">
        <v>95</v>
      </c>
      <c r="E26" s="54"/>
      <c r="F26" s="54"/>
      <c r="G26" s="55"/>
      <c r="H26" s="56">
        <f>H27+H35</f>
        <v>24426.998949999997</v>
      </c>
      <c r="I26" s="56">
        <f>I27+I35</f>
        <v>24426.998949999997</v>
      </c>
      <c r="J26" s="56">
        <f aca="true" t="shared" si="0" ref="J26:J89">I26/H26*100</f>
        <v>100</v>
      </c>
      <c r="K26" s="122"/>
    </row>
    <row r="27" spans="1:11" ht="25.5">
      <c r="A27" s="49" t="s">
        <v>32</v>
      </c>
      <c r="B27" s="54" t="s">
        <v>27</v>
      </c>
      <c r="C27" s="54" t="s">
        <v>29</v>
      </c>
      <c r="D27" s="54" t="s">
        <v>95</v>
      </c>
      <c r="E27" s="54" t="s">
        <v>33</v>
      </c>
      <c r="F27" s="54"/>
      <c r="G27" s="55"/>
      <c r="H27" s="56">
        <f>H28</f>
        <v>23267.879999999997</v>
      </c>
      <c r="I27" s="56">
        <f>I28</f>
        <v>23267.879999999997</v>
      </c>
      <c r="J27" s="56">
        <f t="shared" si="0"/>
        <v>100</v>
      </c>
      <c r="K27" s="122"/>
    </row>
    <row r="28" spans="1:11" ht="51">
      <c r="A28" s="49" t="s">
        <v>330</v>
      </c>
      <c r="B28" s="54" t="s">
        <v>27</v>
      </c>
      <c r="C28" s="54" t="s">
        <v>29</v>
      </c>
      <c r="D28" s="54" t="s">
        <v>95</v>
      </c>
      <c r="E28" s="91" t="s">
        <v>329</v>
      </c>
      <c r="F28" s="54"/>
      <c r="G28" s="55"/>
      <c r="H28" s="56">
        <f>H29+H34+H31</f>
        <v>23267.879999999997</v>
      </c>
      <c r="I28" s="56">
        <f>I29+I34+I31</f>
        <v>23267.879999999997</v>
      </c>
      <c r="J28" s="56">
        <f t="shared" si="0"/>
        <v>100</v>
      </c>
      <c r="K28" s="122"/>
    </row>
    <row r="29" spans="1:11" ht="51">
      <c r="A29" s="92" t="s">
        <v>333</v>
      </c>
      <c r="B29" s="54" t="s">
        <v>27</v>
      </c>
      <c r="C29" s="54" t="s">
        <v>29</v>
      </c>
      <c r="D29" s="54" t="s">
        <v>95</v>
      </c>
      <c r="E29" s="65" t="s">
        <v>332</v>
      </c>
      <c r="F29" s="54"/>
      <c r="G29" s="55"/>
      <c r="H29" s="56">
        <f>H30</f>
        <v>1840</v>
      </c>
      <c r="I29" s="56">
        <f>I30</f>
        <v>1840</v>
      </c>
      <c r="J29" s="56">
        <f t="shared" si="0"/>
        <v>100</v>
      </c>
      <c r="K29" s="122"/>
    </row>
    <row r="30" spans="1:12" ht="12.75">
      <c r="A30" s="40" t="s">
        <v>46</v>
      </c>
      <c r="B30" s="54" t="s">
        <v>27</v>
      </c>
      <c r="C30" s="54" t="s">
        <v>29</v>
      </c>
      <c r="D30" s="54" t="s">
        <v>95</v>
      </c>
      <c r="E30" s="54" t="s">
        <v>331</v>
      </c>
      <c r="F30" s="54" t="s">
        <v>47</v>
      </c>
      <c r="G30" s="55"/>
      <c r="H30" s="56">
        <v>1840</v>
      </c>
      <c r="I30" s="56">
        <v>1840</v>
      </c>
      <c r="J30" s="56">
        <f t="shared" si="0"/>
        <v>100</v>
      </c>
      <c r="K30" s="122">
        <f>L30-J30</f>
        <v>1740</v>
      </c>
      <c r="L30" s="139">
        <v>1840</v>
      </c>
    </row>
    <row r="31" spans="1:11" ht="38.25">
      <c r="A31" s="40" t="s">
        <v>519</v>
      </c>
      <c r="B31" s="54" t="s">
        <v>27</v>
      </c>
      <c r="C31" s="54" t="s">
        <v>29</v>
      </c>
      <c r="D31" s="54" t="s">
        <v>95</v>
      </c>
      <c r="E31" s="54" t="s">
        <v>462</v>
      </c>
      <c r="F31" s="54"/>
      <c r="G31" s="55"/>
      <c r="H31" s="56">
        <f>H32</f>
        <v>5734.58</v>
      </c>
      <c r="I31" s="56">
        <f>I32</f>
        <v>5734.58</v>
      </c>
      <c r="J31" s="56">
        <f t="shared" si="0"/>
        <v>100</v>
      </c>
      <c r="K31" s="122"/>
    </row>
    <row r="32" spans="1:12" ht="12.75">
      <c r="A32" s="32" t="s">
        <v>364</v>
      </c>
      <c r="B32" s="54" t="s">
        <v>27</v>
      </c>
      <c r="C32" s="54" t="s">
        <v>29</v>
      </c>
      <c r="D32" s="54" t="s">
        <v>95</v>
      </c>
      <c r="E32" s="54" t="s">
        <v>462</v>
      </c>
      <c r="F32" s="54" t="s">
        <v>365</v>
      </c>
      <c r="G32" s="55"/>
      <c r="H32" s="56">
        <v>5734.58</v>
      </c>
      <c r="I32" s="56">
        <v>5734.58</v>
      </c>
      <c r="J32" s="56">
        <f t="shared" si="0"/>
        <v>100</v>
      </c>
      <c r="K32" s="122">
        <f>L32-J32</f>
        <v>5634.58</v>
      </c>
      <c r="L32" s="139">
        <v>5734.58</v>
      </c>
    </row>
    <row r="33" spans="1:11" ht="51">
      <c r="A33" s="92" t="s">
        <v>333</v>
      </c>
      <c r="B33" s="54" t="s">
        <v>27</v>
      </c>
      <c r="C33" s="54" t="s">
        <v>29</v>
      </c>
      <c r="D33" s="54" t="s">
        <v>95</v>
      </c>
      <c r="E33" s="54" t="s">
        <v>332</v>
      </c>
      <c r="F33" s="54"/>
      <c r="G33" s="55"/>
      <c r="H33" s="56">
        <f>H34</f>
        <v>15693.3</v>
      </c>
      <c r="I33" s="56">
        <f>I34</f>
        <v>15693.3</v>
      </c>
      <c r="J33" s="56">
        <f t="shared" si="0"/>
        <v>100</v>
      </c>
      <c r="K33" s="122"/>
    </row>
    <row r="34" spans="1:12" ht="38.25">
      <c r="A34" s="40" t="s">
        <v>40</v>
      </c>
      <c r="B34" s="54" t="s">
        <v>27</v>
      </c>
      <c r="C34" s="54" t="s">
        <v>29</v>
      </c>
      <c r="D34" s="54" t="s">
        <v>95</v>
      </c>
      <c r="E34" s="54" t="s">
        <v>332</v>
      </c>
      <c r="F34" s="54" t="s">
        <v>41</v>
      </c>
      <c r="G34" s="55"/>
      <c r="H34" s="56">
        <v>15693.3</v>
      </c>
      <c r="I34" s="56">
        <v>15693.3</v>
      </c>
      <c r="J34" s="56">
        <f t="shared" si="0"/>
        <v>100</v>
      </c>
      <c r="K34" s="122">
        <f>L34-J34</f>
        <v>15593.3</v>
      </c>
      <c r="L34" s="139">
        <v>15693.3</v>
      </c>
    </row>
    <row r="35" spans="1:11" ht="12.75">
      <c r="A35" s="40" t="s">
        <v>337</v>
      </c>
      <c r="B35" s="54" t="s">
        <v>27</v>
      </c>
      <c r="C35" s="54" t="s">
        <v>29</v>
      </c>
      <c r="D35" s="54" t="s">
        <v>95</v>
      </c>
      <c r="E35" s="54" t="s">
        <v>51</v>
      </c>
      <c r="F35" s="54"/>
      <c r="G35" s="55"/>
      <c r="H35" s="56">
        <f>H36</f>
        <v>1159.11895</v>
      </c>
      <c r="I35" s="56">
        <f>I36</f>
        <v>1159.11895</v>
      </c>
      <c r="J35" s="56">
        <f t="shared" si="0"/>
        <v>100</v>
      </c>
      <c r="K35" s="122"/>
    </row>
    <row r="36" spans="1:11" ht="38.25">
      <c r="A36" s="89" t="s">
        <v>411</v>
      </c>
      <c r="B36" s="54" t="s">
        <v>27</v>
      </c>
      <c r="C36" s="54" t="s">
        <v>29</v>
      </c>
      <c r="D36" s="54" t="s">
        <v>95</v>
      </c>
      <c r="E36" s="54" t="s">
        <v>412</v>
      </c>
      <c r="F36" s="54"/>
      <c r="G36" s="55"/>
      <c r="H36" s="56">
        <f>H37+H38</f>
        <v>1159.11895</v>
      </c>
      <c r="I36" s="56">
        <f>I37+I38</f>
        <v>1159.11895</v>
      </c>
      <c r="J36" s="56">
        <f t="shared" si="0"/>
        <v>100</v>
      </c>
      <c r="K36" s="122"/>
    </row>
    <row r="37" spans="1:12" ht="38.25">
      <c r="A37" s="40" t="s">
        <v>40</v>
      </c>
      <c r="B37" s="54" t="s">
        <v>27</v>
      </c>
      <c r="C37" s="54" t="s">
        <v>29</v>
      </c>
      <c r="D37" s="54" t="s">
        <v>95</v>
      </c>
      <c r="E37" s="54" t="s">
        <v>412</v>
      </c>
      <c r="F37" s="54" t="s">
        <v>41</v>
      </c>
      <c r="G37" s="55"/>
      <c r="H37" s="56">
        <v>200</v>
      </c>
      <c r="I37" s="56">
        <v>200</v>
      </c>
      <c r="J37" s="56">
        <f t="shared" si="0"/>
        <v>100</v>
      </c>
      <c r="K37" s="122">
        <f>L37-J37</f>
        <v>100</v>
      </c>
      <c r="L37" s="139">
        <v>200</v>
      </c>
    </row>
    <row r="38" spans="1:12" ht="12.75">
      <c r="A38" s="40" t="s">
        <v>46</v>
      </c>
      <c r="B38" s="54" t="s">
        <v>27</v>
      </c>
      <c r="C38" s="54" t="s">
        <v>29</v>
      </c>
      <c r="D38" s="54" t="s">
        <v>95</v>
      </c>
      <c r="E38" s="54" t="s">
        <v>412</v>
      </c>
      <c r="F38" s="54" t="s">
        <v>47</v>
      </c>
      <c r="G38" s="55"/>
      <c r="H38" s="56">
        <v>959.11895</v>
      </c>
      <c r="I38" s="56">
        <v>959.11895</v>
      </c>
      <c r="J38" s="56">
        <f t="shared" si="0"/>
        <v>100</v>
      </c>
      <c r="K38" s="122">
        <f>L38-J38</f>
        <v>859.11895</v>
      </c>
      <c r="L38" s="139">
        <v>959.11895</v>
      </c>
    </row>
    <row r="39" spans="1:11" ht="12.75">
      <c r="A39" s="39" t="s">
        <v>30</v>
      </c>
      <c r="B39" s="54" t="s">
        <v>27</v>
      </c>
      <c r="C39" s="54" t="s">
        <v>29</v>
      </c>
      <c r="D39" s="54" t="s">
        <v>31</v>
      </c>
      <c r="E39" s="54"/>
      <c r="F39" s="54"/>
      <c r="G39" s="56" t="e">
        <f>#REF!+#REF!+#REF!+G43+G66</f>
        <v>#REF!</v>
      </c>
      <c r="H39" s="56">
        <f>H43+H66+H40</f>
        <v>226613.37556</v>
      </c>
      <c r="I39" s="56">
        <f>I43+I66+I40</f>
        <v>224979.77153999996</v>
      </c>
      <c r="J39" s="56">
        <f t="shared" si="0"/>
        <v>99.27912286026228</v>
      </c>
      <c r="K39" s="122"/>
    </row>
    <row r="40" spans="1:11" ht="51">
      <c r="A40" s="39" t="s">
        <v>455</v>
      </c>
      <c r="B40" s="54" t="s">
        <v>27</v>
      </c>
      <c r="C40" s="54" t="s">
        <v>29</v>
      </c>
      <c r="D40" s="54" t="s">
        <v>31</v>
      </c>
      <c r="E40" s="54" t="s">
        <v>454</v>
      </c>
      <c r="F40" s="54"/>
      <c r="G40" s="56"/>
      <c r="H40" s="56">
        <f>H41</f>
        <v>1200</v>
      </c>
      <c r="I40" s="56">
        <f>I41</f>
        <v>1200</v>
      </c>
      <c r="J40" s="56">
        <f t="shared" si="0"/>
        <v>100</v>
      </c>
      <c r="K40" s="122"/>
    </row>
    <row r="41" spans="1:11" ht="63.75">
      <c r="A41" s="46" t="s">
        <v>452</v>
      </c>
      <c r="B41" s="54" t="s">
        <v>27</v>
      </c>
      <c r="C41" s="54" t="s">
        <v>29</v>
      </c>
      <c r="D41" s="54" t="s">
        <v>31</v>
      </c>
      <c r="E41" s="54" t="s">
        <v>453</v>
      </c>
      <c r="F41" s="54"/>
      <c r="G41" s="56"/>
      <c r="H41" s="56">
        <f>H42</f>
        <v>1200</v>
      </c>
      <c r="I41" s="56">
        <f>I42</f>
        <v>1200</v>
      </c>
      <c r="J41" s="56">
        <f t="shared" si="0"/>
        <v>100</v>
      </c>
      <c r="K41" s="122"/>
    </row>
    <row r="42" spans="1:12" ht="12.75">
      <c r="A42" s="40" t="s">
        <v>46</v>
      </c>
      <c r="B42" s="54" t="s">
        <v>27</v>
      </c>
      <c r="C42" s="54" t="s">
        <v>29</v>
      </c>
      <c r="D42" s="54" t="s">
        <v>31</v>
      </c>
      <c r="E42" s="54" t="s">
        <v>453</v>
      </c>
      <c r="F42" s="54" t="s">
        <v>47</v>
      </c>
      <c r="G42" s="56"/>
      <c r="H42" s="56">
        <v>1200</v>
      </c>
      <c r="I42" s="56">
        <v>1200</v>
      </c>
      <c r="J42" s="56">
        <f t="shared" si="0"/>
        <v>100</v>
      </c>
      <c r="K42" s="122">
        <f>L42-J42</f>
        <v>1100</v>
      </c>
      <c r="L42" s="139">
        <v>1200</v>
      </c>
    </row>
    <row r="43" spans="1:11" ht="25.5">
      <c r="A43" s="49" t="s">
        <v>32</v>
      </c>
      <c r="B43" s="54" t="s">
        <v>27</v>
      </c>
      <c r="C43" s="54" t="s">
        <v>29</v>
      </c>
      <c r="D43" s="54" t="s">
        <v>31</v>
      </c>
      <c r="E43" s="54" t="s">
        <v>33</v>
      </c>
      <c r="F43" s="54"/>
      <c r="G43" s="59"/>
      <c r="H43" s="56">
        <f>H44+H63</f>
        <v>179617.22999999998</v>
      </c>
      <c r="I43" s="56">
        <f>I44+I63</f>
        <v>179614.19602999996</v>
      </c>
      <c r="J43" s="56">
        <f t="shared" si="0"/>
        <v>99.9983108691744</v>
      </c>
      <c r="K43" s="122"/>
    </row>
    <row r="44" spans="1:11" ht="25.5">
      <c r="A44" s="49" t="s">
        <v>34</v>
      </c>
      <c r="B44" s="54" t="s">
        <v>27</v>
      </c>
      <c r="C44" s="54" t="s">
        <v>29</v>
      </c>
      <c r="D44" s="54" t="s">
        <v>31</v>
      </c>
      <c r="E44" s="54" t="s">
        <v>35</v>
      </c>
      <c r="F44" s="54"/>
      <c r="G44" s="56">
        <f>G45+G52+G60</f>
        <v>0</v>
      </c>
      <c r="H44" s="56">
        <f>H45+H52+H60</f>
        <v>179463.69999999998</v>
      </c>
      <c r="I44" s="56">
        <f>I45+I52+I60</f>
        <v>179460.66602999996</v>
      </c>
      <c r="J44" s="56">
        <f t="shared" si="0"/>
        <v>99.99830942413422</v>
      </c>
      <c r="K44" s="122"/>
    </row>
    <row r="45" spans="1:11" ht="51">
      <c r="A45" s="86" t="s">
        <v>36</v>
      </c>
      <c r="B45" s="54" t="s">
        <v>27</v>
      </c>
      <c r="C45" s="54" t="s">
        <v>29</v>
      </c>
      <c r="D45" s="54" t="s">
        <v>31</v>
      </c>
      <c r="E45" s="54" t="s">
        <v>37</v>
      </c>
      <c r="F45" s="54"/>
      <c r="G45" s="59"/>
      <c r="H45" s="56">
        <f>H46+H48+H56+H58+H50</f>
        <v>178716.69999999998</v>
      </c>
      <c r="I45" s="56">
        <f>I46+I48+I56+I58+I50</f>
        <v>178715.37402999998</v>
      </c>
      <c r="J45" s="56">
        <f t="shared" si="0"/>
        <v>99.99925806038272</v>
      </c>
      <c r="K45" s="122"/>
    </row>
    <row r="46" spans="1:11" ht="63.75">
      <c r="A46" s="124" t="s">
        <v>450</v>
      </c>
      <c r="B46" s="54" t="s">
        <v>27</v>
      </c>
      <c r="C46" s="54" t="s">
        <v>29</v>
      </c>
      <c r="D46" s="54" t="s">
        <v>31</v>
      </c>
      <c r="E46" s="54" t="s">
        <v>39</v>
      </c>
      <c r="F46" s="54"/>
      <c r="G46" s="59"/>
      <c r="H46" s="56">
        <f>H47</f>
        <v>1092</v>
      </c>
      <c r="I46" s="56">
        <f>I47</f>
        <v>1092</v>
      </c>
      <c r="J46" s="56">
        <f t="shared" si="0"/>
        <v>100</v>
      </c>
      <c r="K46" s="122"/>
    </row>
    <row r="47" spans="1:12" ht="12.75">
      <c r="A47" s="40" t="s">
        <v>46</v>
      </c>
      <c r="B47" s="54" t="s">
        <v>27</v>
      </c>
      <c r="C47" s="54" t="s">
        <v>29</v>
      </c>
      <c r="D47" s="54" t="s">
        <v>31</v>
      </c>
      <c r="E47" s="54" t="s">
        <v>39</v>
      </c>
      <c r="F47" s="54" t="s">
        <v>47</v>
      </c>
      <c r="G47" s="59"/>
      <c r="H47" s="56">
        <v>1092</v>
      </c>
      <c r="I47" s="56">
        <v>1092</v>
      </c>
      <c r="J47" s="56">
        <f t="shared" si="0"/>
        <v>100</v>
      </c>
      <c r="K47" s="122">
        <f>L47-J47</f>
        <v>992</v>
      </c>
      <c r="L47" s="139">
        <v>1092</v>
      </c>
    </row>
    <row r="48" spans="1:11" ht="127.5">
      <c r="A48" s="49" t="s">
        <v>38</v>
      </c>
      <c r="B48" s="54" t="s">
        <v>27</v>
      </c>
      <c r="C48" s="54" t="s">
        <v>29</v>
      </c>
      <c r="D48" s="54" t="s">
        <v>31</v>
      </c>
      <c r="E48" s="54" t="s">
        <v>438</v>
      </c>
      <c r="F48" s="54"/>
      <c r="G48" s="59"/>
      <c r="H48" s="56">
        <f>H49</f>
        <v>163278.4</v>
      </c>
      <c r="I48" s="56">
        <f>I49</f>
        <v>163278.4</v>
      </c>
      <c r="J48" s="56">
        <f t="shared" si="0"/>
        <v>100</v>
      </c>
      <c r="K48" s="122"/>
    </row>
    <row r="49" spans="1:12" ht="38.25">
      <c r="A49" s="40" t="s">
        <v>40</v>
      </c>
      <c r="B49" s="54" t="s">
        <v>27</v>
      </c>
      <c r="C49" s="54" t="s">
        <v>29</v>
      </c>
      <c r="D49" s="54" t="s">
        <v>31</v>
      </c>
      <c r="E49" s="54" t="s">
        <v>438</v>
      </c>
      <c r="F49" s="54" t="s">
        <v>41</v>
      </c>
      <c r="G49" s="59"/>
      <c r="H49" s="56">
        <v>163278.4</v>
      </c>
      <c r="I49" s="56">
        <v>163278.4</v>
      </c>
      <c r="J49" s="56">
        <f t="shared" si="0"/>
        <v>100</v>
      </c>
      <c r="K49" s="122">
        <f>L49-J49</f>
        <v>163178.4</v>
      </c>
      <c r="L49" s="139">
        <v>163278.4</v>
      </c>
    </row>
    <row r="50" spans="1:11" ht="51">
      <c r="A50" s="124" t="s">
        <v>456</v>
      </c>
      <c r="B50" s="54" t="s">
        <v>27</v>
      </c>
      <c r="C50" s="54" t="s">
        <v>29</v>
      </c>
      <c r="D50" s="54" t="s">
        <v>31</v>
      </c>
      <c r="E50" s="54" t="s">
        <v>451</v>
      </c>
      <c r="F50" s="54"/>
      <c r="G50" s="59"/>
      <c r="H50" s="56">
        <f>H51</f>
        <v>10825.3</v>
      </c>
      <c r="I50" s="56">
        <f>I51</f>
        <v>10825.3</v>
      </c>
      <c r="J50" s="56">
        <f t="shared" si="0"/>
        <v>100</v>
      </c>
      <c r="K50" s="122"/>
    </row>
    <row r="51" spans="1:12" ht="38.25">
      <c r="A51" s="40" t="s">
        <v>40</v>
      </c>
      <c r="B51" s="54" t="s">
        <v>27</v>
      </c>
      <c r="C51" s="54" t="s">
        <v>29</v>
      </c>
      <c r="D51" s="54" t="s">
        <v>31</v>
      </c>
      <c r="E51" s="54" t="s">
        <v>451</v>
      </c>
      <c r="F51" s="54" t="s">
        <v>41</v>
      </c>
      <c r="G51" s="59"/>
      <c r="H51" s="56">
        <v>10825.3</v>
      </c>
      <c r="I51" s="56">
        <v>10825.3</v>
      </c>
      <c r="J51" s="56">
        <f t="shared" si="0"/>
        <v>100</v>
      </c>
      <c r="K51" s="122">
        <f>L51-J51</f>
        <v>10725.3</v>
      </c>
      <c r="L51" s="139">
        <v>10825.3</v>
      </c>
    </row>
    <row r="52" spans="1:11" ht="51" hidden="1">
      <c r="A52" s="49" t="s">
        <v>42</v>
      </c>
      <c r="B52" s="54" t="s">
        <v>27</v>
      </c>
      <c r="C52" s="54" t="s">
        <v>29</v>
      </c>
      <c r="D52" s="54" t="s">
        <v>31</v>
      </c>
      <c r="E52" s="54" t="s">
        <v>43</v>
      </c>
      <c r="F52" s="54"/>
      <c r="G52" s="59"/>
      <c r="H52" s="56">
        <f>H53</f>
        <v>0</v>
      </c>
      <c r="I52" s="56">
        <f>I53</f>
        <v>0</v>
      </c>
      <c r="J52" s="56" t="e">
        <f t="shared" si="0"/>
        <v>#DIV/0!</v>
      </c>
      <c r="K52" s="122"/>
    </row>
    <row r="53" spans="1:11" ht="51" hidden="1">
      <c r="A53" s="49" t="s">
        <v>44</v>
      </c>
      <c r="B53" s="54" t="s">
        <v>27</v>
      </c>
      <c r="C53" s="54" t="s">
        <v>29</v>
      </c>
      <c r="D53" s="54" t="s">
        <v>31</v>
      </c>
      <c r="E53" s="54" t="s">
        <v>45</v>
      </c>
      <c r="F53" s="54"/>
      <c r="G53" s="59"/>
      <c r="H53" s="56">
        <f>H54+H55</f>
        <v>0</v>
      </c>
      <c r="I53" s="56">
        <f>I54+I55</f>
        <v>0</v>
      </c>
      <c r="J53" s="56" t="e">
        <f t="shared" si="0"/>
        <v>#DIV/0!</v>
      </c>
      <c r="K53" s="122"/>
    </row>
    <row r="54" spans="1:11" ht="38.25" hidden="1">
      <c r="A54" s="40" t="s">
        <v>40</v>
      </c>
      <c r="B54" s="54" t="s">
        <v>27</v>
      </c>
      <c r="C54" s="54" t="s">
        <v>29</v>
      </c>
      <c r="D54" s="54" t="s">
        <v>31</v>
      </c>
      <c r="E54" s="54" t="s">
        <v>45</v>
      </c>
      <c r="F54" s="54" t="s">
        <v>41</v>
      </c>
      <c r="G54" s="59"/>
      <c r="H54" s="56">
        <v>0</v>
      </c>
      <c r="I54" s="56"/>
      <c r="J54" s="56" t="e">
        <f t="shared" si="0"/>
        <v>#DIV/0!</v>
      </c>
      <c r="K54" s="122"/>
    </row>
    <row r="55" spans="1:11" ht="12.75" hidden="1">
      <c r="A55" s="40" t="s">
        <v>46</v>
      </c>
      <c r="B55" s="54" t="s">
        <v>27</v>
      </c>
      <c r="C55" s="54" t="s">
        <v>29</v>
      </c>
      <c r="D55" s="54" t="s">
        <v>31</v>
      </c>
      <c r="E55" s="54" t="s">
        <v>45</v>
      </c>
      <c r="F55" s="54" t="s">
        <v>47</v>
      </c>
      <c r="G55" s="59"/>
      <c r="H55" s="56"/>
      <c r="I55" s="56"/>
      <c r="J55" s="56" t="e">
        <f t="shared" si="0"/>
        <v>#DIV/0!</v>
      </c>
      <c r="K55" s="122"/>
    </row>
    <row r="56" spans="1:11" ht="51">
      <c r="A56" s="49" t="s">
        <v>44</v>
      </c>
      <c r="B56" s="54" t="s">
        <v>27</v>
      </c>
      <c r="C56" s="54" t="s">
        <v>29</v>
      </c>
      <c r="D56" s="54" t="s">
        <v>31</v>
      </c>
      <c r="E56" s="54" t="s">
        <v>439</v>
      </c>
      <c r="F56" s="54"/>
      <c r="G56" s="59"/>
      <c r="H56" s="56">
        <f>H57</f>
        <v>2067</v>
      </c>
      <c r="I56" s="56">
        <f>I57</f>
        <v>2067</v>
      </c>
      <c r="J56" s="56">
        <f t="shared" si="0"/>
        <v>100</v>
      </c>
      <c r="K56" s="122"/>
    </row>
    <row r="57" spans="1:12" ht="38.25">
      <c r="A57" s="40" t="s">
        <v>40</v>
      </c>
      <c r="B57" s="54" t="s">
        <v>27</v>
      </c>
      <c r="C57" s="54" t="s">
        <v>29</v>
      </c>
      <c r="D57" s="54" t="s">
        <v>31</v>
      </c>
      <c r="E57" s="54" t="s">
        <v>439</v>
      </c>
      <c r="F57" s="54" t="s">
        <v>41</v>
      </c>
      <c r="G57" s="59"/>
      <c r="H57" s="56">
        <v>2067</v>
      </c>
      <c r="I57" s="56">
        <v>2067</v>
      </c>
      <c r="J57" s="56">
        <f t="shared" si="0"/>
        <v>100</v>
      </c>
      <c r="K57" s="122">
        <f>L57-J57</f>
        <v>1967</v>
      </c>
      <c r="L57" s="139">
        <v>2067</v>
      </c>
    </row>
    <row r="58" spans="1:11" ht="63.75">
      <c r="A58" s="49" t="s">
        <v>48</v>
      </c>
      <c r="B58" s="54" t="s">
        <v>27</v>
      </c>
      <c r="C58" s="54" t="s">
        <v>29</v>
      </c>
      <c r="D58" s="54" t="s">
        <v>31</v>
      </c>
      <c r="E58" s="54" t="s">
        <v>440</v>
      </c>
      <c r="F58" s="54"/>
      <c r="G58" s="59"/>
      <c r="H58" s="56">
        <f>H59</f>
        <v>1454</v>
      </c>
      <c r="I58" s="56">
        <f>I59</f>
        <v>1452.67403</v>
      </c>
      <c r="J58" s="56">
        <f t="shared" si="0"/>
        <v>99.9088053645117</v>
      </c>
      <c r="K58" s="122"/>
    </row>
    <row r="59" spans="1:12" ht="38.25">
      <c r="A59" s="40" t="s">
        <v>40</v>
      </c>
      <c r="B59" s="54" t="s">
        <v>27</v>
      </c>
      <c r="C59" s="54" t="s">
        <v>29</v>
      </c>
      <c r="D59" s="54" t="s">
        <v>31</v>
      </c>
      <c r="E59" s="54" t="s">
        <v>440</v>
      </c>
      <c r="F59" s="54" t="s">
        <v>41</v>
      </c>
      <c r="G59" s="59"/>
      <c r="H59" s="56">
        <v>1454</v>
      </c>
      <c r="I59" s="56">
        <v>1452.67403</v>
      </c>
      <c r="J59" s="56">
        <f t="shared" si="0"/>
        <v>99.9088053645117</v>
      </c>
      <c r="K59" s="122">
        <f>L59-J59</f>
        <v>1354.0911946354884</v>
      </c>
      <c r="L59" s="139">
        <v>1454</v>
      </c>
    </row>
    <row r="60" spans="1:11" ht="63.75">
      <c r="A60" s="49" t="s">
        <v>48</v>
      </c>
      <c r="B60" s="54" t="s">
        <v>27</v>
      </c>
      <c r="C60" s="54" t="s">
        <v>29</v>
      </c>
      <c r="D60" s="54" t="s">
        <v>31</v>
      </c>
      <c r="E60" s="54" t="s">
        <v>467</v>
      </c>
      <c r="F60" s="54"/>
      <c r="G60" s="59"/>
      <c r="H60" s="56">
        <f>H61+H62</f>
        <v>747</v>
      </c>
      <c r="I60" s="56">
        <f>I61+I62</f>
        <v>745.292</v>
      </c>
      <c r="J60" s="56">
        <f t="shared" si="0"/>
        <v>99.77135207496653</v>
      </c>
      <c r="K60" s="122"/>
    </row>
    <row r="61" spans="1:11" ht="38.25" hidden="1">
      <c r="A61" s="40" t="s">
        <v>40</v>
      </c>
      <c r="B61" s="54" t="s">
        <v>27</v>
      </c>
      <c r="C61" s="54" t="s">
        <v>29</v>
      </c>
      <c r="D61" s="54" t="s">
        <v>31</v>
      </c>
      <c r="E61" s="54" t="s">
        <v>467</v>
      </c>
      <c r="F61" s="54" t="s">
        <v>41</v>
      </c>
      <c r="G61" s="59"/>
      <c r="H61" s="56">
        <v>0</v>
      </c>
      <c r="I61" s="56"/>
      <c r="J61" s="56" t="e">
        <f t="shared" si="0"/>
        <v>#DIV/0!</v>
      </c>
      <c r="K61" s="122"/>
    </row>
    <row r="62" spans="1:12" ht="12.75">
      <c r="A62" s="40" t="s">
        <v>46</v>
      </c>
      <c r="B62" s="54" t="s">
        <v>27</v>
      </c>
      <c r="C62" s="54" t="s">
        <v>29</v>
      </c>
      <c r="D62" s="54" t="s">
        <v>31</v>
      </c>
      <c r="E62" s="54" t="s">
        <v>467</v>
      </c>
      <c r="F62" s="54" t="s">
        <v>47</v>
      </c>
      <c r="G62" s="59"/>
      <c r="H62" s="56">
        <v>747</v>
      </c>
      <c r="I62" s="56">
        <v>745.292</v>
      </c>
      <c r="J62" s="56">
        <f t="shared" si="0"/>
        <v>99.77135207496653</v>
      </c>
      <c r="K62" s="122">
        <f>L62-J62</f>
        <v>647.2286479250334</v>
      </c>
      <c r="L62" s="139">
        <v>747</v>
      </c>
    </row>
    <row r="63" spans="1:11" ht="38.25">
      <c r="A63" s="132" t="s">
        <v>482</v>
      </c>
      <c r="B63" s="54" t="s">
        <v>27</v>
      </c>
      <c r="C63" s="54" t="s">
        <v>29</v>
      </c>
      <c r="D63" s="54" t="s">
        <v>31</v>
      </c>
      <c r="E63" s="54" t="s">
        <v>469</v>
      </c>
      <c r="F63" s="54"/>
      <c r="G63" s="59"/>
      <c r="H63" s="56">
        <f>H64</f>
        <v>153.53</v>
      </c>
      <c r="I63" s="56">
        <f>I64</f>
        <v>153.53</v>
      </c>
      <c r="J63" s="56">
        <f t="shared" si="0"/>
        <v>100</v>
      </c>
      <c r="K63" s="122"/>
    </row>
    <row r="64" spans="1:11" ht="24">
      <c r="A64" s="131" t="s">
        <v>481</v>
      </c>
      <c r="B64" s="54" t="s">
        <v>27</v>
      </c>
      <c r="C64" s="54" t="s">
        <v>29</v>
      </c>
      <c r="D64" s="54" t="s">
        <v>31</v>
      </c>
      <c r="E64" s="54" t="s">
        <v>468</v>
      </c>
      <c r="F64" s="54"/>
      <c r="G64" s="59"/>
      <c r="H64" s="56">
        <f>H65</f>
        <v>153.53</v>
      </c>
      <c r="I64" s="56">
        <f>I65</f>
        <v>153.53</v>
      </c>
      <c r="J64" s="56">
        <f t="shared" si="0"/>
        <v>100</v>
      </c>
      <c r="K64" s="122"/>
    </row>
    <row r="65" spans="1:12" ht="38.25">
      <c r="A65" s="40" t="s">
        <v>40</v>
      </c>
      <c r="B65" s="54" t="s">
        <v>27</v>
      </c>
      <c r="C65" s="54" t="s">
        <v>29</v>
      </c>
      <c r="D65" s="54" t="s">
        <v>31</v>
      </c>
      <c r="E65" s="54" t="s">
        <v>468</v>
      </c>
      <c r="F65" s="54" t="s">
        <v>41</v>
      </c>
      <c r="G65" s="59"/>
      <c r="H65" s="56">
        <v>153.53</v>
      </c>
      <c r="I65" s="56">
        <v>153.53</v>
      </c>
      <c r="J65" s="56">
        <f t="shared" si="0"/>
        <v>100</v>
      </c>
      <c r="K65" s="122">
        <f>L65-J65</f>
        <v>53.53</v>
      </c>
      <c r="L65" s="139">
        <v>153.53</v>
      </c>
    </row>
    <row r="66" spans="1:11" ht="12.75">
      <c r="A66" s="40" t="s">
        <v>337</v>
      </c>
      <c r="B66" s="54" t="s">
        <v>27</v>
      </c>
      <c r="C66" s="54" t="s">
        <v>29</v>
      </c>
      <c r="D66" s="54" t="s">
        <v>31</v>
      </c>
      <c r="E66" s="54" t="s">
        <v>51</v>
      </c>
      <c r="F66" s="54"/>
      <c r="G66" s="59"/>
      <c r="H66" s="56">
        <f>H67+H73+H75+H77+H79+H82</f>
        <v>45796.14556</v>
      </c>
      <c r="I66" s="56">
        <f>I67+I73+I75+I77+I79+I82</f>
        <v>44165.57551</v>
      </c>
      <c r="J66" s="56">
        <f t="shared" si="0"/>
        <v>96.43950373975535</v>
      </c>
      <c r="K66" s="122"/>
    </row>
    <row r="67" spans="1:11" ht="25.5">
      <c r="A67" s="89" t="s">
        <v>402</v>
      </c>
      <c r="B67" s="54" t="s">
        <v>27</v>
      </c>
      <c r="C67" s="54" t="s">
        <v>29</v>
      </c>
      <c r="D67" s="54" t="s">
        <v>31</v>
      </c>
      <c r="E67" s="54" t="s">
        <v>403</v>
      </c>
      <c r="F67" s="54"/>
      <c r="G67" s="59"/>
      <c r="H67" s="56">
        <f>H68+H69+H70+H71</f>
        <v>34943.54008</v>
      </c>
      <c r="I67" s="56">
        <f>I68+I69+I70+I71</f>
        <v>33499.976630000005</v>
      </c>
      <c r="J67" s="56">
        <f t="shared" si="0"/>
        <v>95.8688689048245</v>
      </c>
      <c r="K67" s="122"/>
    </row>
    <row r="68" spans="1:12" ht="38.25">
      <c r="A68" s="96" t="s">
        <v>483</v>
      </c>
      <c r="B68" s="54" t="s">
        <v>27</v>
      </c>
      <c r="C68" s="54" t="s">
        <v>29</v>
      </c>
      <c r="D68" s="54" t="s">
        <v>31</v>
      </c>
      <c r="E68" s="54" t="s">
        <v>403</v>
      </c>
      <c r="F68" s="54" t="s">
        <v>470</v>
      </c>
      <c r="G68" s="59"/>
      <c r="H68" s="56">
        <v>4179.956</v>
      </c>
      <c r="I68" s="56">
        <v>3041.5</v>
      </c>
      <c r="J68" s="56">
        <f t="shared" si="0"/>
        <v>72.76392383077717</v>
      </c>
      <c r="K68" s="122">
        <f>L68-J68</f>
        <v>4107.192076169223</v>
      </c>
      <c r="L68" s="139">
        <v>4179.956</v>
      </c>
    </row>
    <row r="69" spans="1:12" ht="38.25">
      <c r="A69" s="35" t="s">
        <v>49</v>
      </c>
      <c r="B69" s="54" t="s">
        <v>27</v>
      </c>
      <c r="C69" s="54" t="s">
        <v>29</v>
      </c>
      <c r="D69" s="54" t="s">
        <v>31</v>
      </c>
      <c r="E69" s="54" t="s">
        <v>403</v>
      </c>
      <c r="F69" s="54" t="s">
        <v>41</v>
      </c>
      <c r="G69" s="59"/>
      <c r="H69" s="56">
        <v>26119.62102</v>
      </c>
      <c r="I69" s="56">
        <v>26003.20241</v>
      </c>
      <c r="J69" s="56">
        <f t="shared" si="0"/>
        <v>99.55428675664606</v>
      </c>
      <c r="K69" s="122">
        <f>L69-J69</f>
        <v>26020.06673324335</v>
      </c>
      <c r="L69" s="139">
        <v>26119.62102</v>
      </c>
    </row>
    <row r="70" spans="1:12" ht="12.75">
      <c r="A70" s="40" t="s">
        <v>46</v>
      </c>
      <c r="B70" s="54" t="s">
        <v>27</v>
      </c>
      <c r="C70" s="54" t="s">
        <v>29</v>
      </c>
      <c r="D70" s="54" t="s">
        <v>31</v>
      </c>
      <c r="E70" s="54" t="s">
        <v>403</v>
      </c>
      <c r="F70" s="54" t="s">
        <v>47</v>
      </c>
      <c r="G70" s="59"/>
      <c r="H70" s="56">
        <v>4129.16306</v>
      </c>
      <c r="I70" s="56">
        <v>3941.22422</v>
      </c>
      <c r="J70" s="56">
        <f t="shared" si="0"/>
        <v>95.44850040385666</v>
      </c>
      <c r="K70" s="122">
        <f>L70-J70</f>
        <v>4033.7145595961433</v>
      </c>
      <c r="L70" s="139">
        <v>4129.16306</v>
      </c>
    </row>
    <row r="71" spans="1:11" ht="12.75">
      <c r="A71" s="90" t="s">
        <v>437</v>
      </c>
      <c r="B71" s="54" t="s">
        <v>27</v>
      </c>
      <c r="C71" s="54" t="s">
        <v>29</v>
      </c>
      <c r="D71" s="54" t="s">
        <v>31</v>
      </c>
      <c r="E71" s="54" t="s">
        <v>436</v>
      </c>
      <c r="F71" s="54"/>
      <c r="G71" s="59"/>
      <c r="H71" s="56">
        <f>H72</f>
        <v>514.8</v>
      </c>
      <c r="I71" s="56">
        <f>I72</f>
        <v>514.05</v>
      </c>
      <c r="J71" s="56">
        <f t="shared" si="0"/>
        <v>99.85431235431236</v>
      </c>
      <c r="K71" s="122"/>
    </row>
    <row r="72" spans="1:12" ht="12.75">
      <c r="A72" s="40" t="s">
        <v>46</v>
      </c>
      <c r="B72" s="54" t="s">
        <v>27</v>
      </c>
      <c r="C72" s="54" t="s">
        <v>29</v>
      </c>
      <c r="D72" s="54" t="s">
        <v>31</v>
      </c>
      <c r="E72" s="54" t="s">
        <v>436</v>
      </c>
      <c r="F72" s="54" t="s">
        <v>47</v>
      </c>
      <c r="G72" s="59"/>
      <c r="H72" s="56">
        <v>514.8</v>
      </c>
      <c r="I72" s="56">
        <v>514.05</v>
      </c>
      <c r="J72" s="56">
        <f t="shared" si="0"/>
        <v>99.85431235431236</v>
      </c>
      <c r="K72" s="122">
        <f>L72-J72</f>
        <v>414.9456876456876</v>
      </c>
      <c r="L72" s="139">
        <v>514.8</v>
      </c>
    </row>
    <row r="73" spans="1:11" ht="38.25">
      <c r="A73" s="89" t="s">
        <v>404</v>
      </c>
      <c r="B73" s="54" t="s">
        <v>27</v>
      </c>
      <c r="C73" s="54" t="s">
        <v>29</v>
      </c>
      <c r="D73" s="54" t="s">
        <v>31</v>
      </c>
      <c r="E73" s="54" t="s">
        <v>408</v>
      </c>
      <c r="F73" s="54"/>
      <c r="G73" s="59"/>
      <c r="H73" s="56">
        <f>H74</f>
        <v>200</v>
      </c>
      <c r="I73" s="56">
        <f>I74</f>
        <v>88.435</v>
      </c>
      <c r="J73" s="56">
        <f t="shared" si="0"/>
        <v>44.2175</v>
      </c>
      <c r="K73" s="122"/>
    </row>
    <row r="74" spans="1:12" ht="12.75">
      <c r="A74" s="40" t="s">
        <v>46</v>
      </c>
      <c r="B74" s="54" t="s">
        <v>27</v>
      </c>
      <c r="C74" s="54" t="s">
        <v>29</v>
      </c>
      <c r="D74" s="54" t="s">
        <v>31</v>
      </c>
      <c r="E74" s="54" t="s">
        <v>408</v>
      </c>
      <c r="F74" s="54" t="s">
        <v>47</v>
      </c>
      <c r="G74" s="59"/>
      <c r="H74" s="56">
        <v>200</v>
      </c>
      <c r="I74" s="56">
        <v>88.435</v>
      </c>
      <c r="J74" s="56">
        <f t="shared" si="0"/>
        <v>44.2175</v>
      </c>
      <c r="K74" s="122">
        <f>L74-J74</f>
        <v>155.7825</v>
      </c>
      <c r="L74" s="139">
        <v>200</v>
      </c>
    </row>
    <row r="75" spans="1:11" ht="25.5">
      <c r="A75" s="89" t="s">
        <v>405</v>
      </c>
      <c r="B75" s="54" t="s">
        <v>27</v>
      </c>
      <c r="C75" s="54" t="s">
        <v>29</v>
      </c>
      <c r="D75" s="54" t="s">
        <v>31</v>
      </c>
      <c r="E75" s="54" t="s">
        <v>409</v>
      </c>
      <c r="F75" s="54"/>
      <c r="G75" s="59"/>
      <c r="H75" s="56">
        <f>H76</f>
        <v>4900</v>
      </c>
      <c r="I75" s="56">
        <f>I76</f>
        <v>4900</v>
      </c>
      <c r="J75" s="56">
        <f t="shared" si="0"/>
        <v>100</v>
      </c>
      <c r="K75" s="122"/>
    </row>
    <row r="76" spans="1:12" ht="38.25">
      <c r="A76" s="35" t="s">
        <v>49</v>
      </c>
      <c r="B76" s="54" t="s">
        <v>27</v>
      </c>
      <c r="C76" s="54" t="s">
        <v>29</v>
      </c>
      <c r="D76" s="54" t="s">
        <v>31</v>
      </c>
      <c r="E76" s="54" t="s">
        <v>409</v>
      </c>
      <c r="F76" s="54" t="s">
        <v>41</v>
      </c>
      <c r="G76" s="59"/>
      <c r="H76" s="56">
        <v>4900</v>
      </c>
      <c r="I76" s="56">
        <v>4900</v>
      </c>
      <c r="J76" s="56">
        <f t="shared" si="0"/>
        <v>100</v>
      </c>
      <c r="K76" s="122">
        <f>L76-J76</f>
        <v>4800</v>
      </c>
      <c r="L76" s="139">
        <v>4900</v>
      </c>
    </row>
    <row r="77" spans="1:11" ht="25.5">
      <c r="A77" s="89" t="s">
        <v>406</v>
      </c>
      <c r="B77" s="54" t="s">
        <v>27</v>
      </c>
      <c r="C77" s="54" t="s">
        <v>29</v>
      </c>
      <c r="D77" s="54" t="s">
        <v>31</v>
      </c>
      <c r="E77" s="54" t="s">
        <v>410</v>
      </c>
      <c r="F77" s="54"/>
      <c r="G77" s="59"/>
      <c r="H77" s="56">
        <f>H78</f>
        <v>996</v>
      </c>
      <c r="I77" s="56">
        <f>I78</f>
        <v>920.5584</v>
      </c>
      <c r="J77" s="56">
        <f t="shared" si="0"/>
        <v>92.4255421686747</v>
      </c>
      <c r="K77" s="122"/>
    </row>
    <row r="78" spans="1:12" ht="38.25">
      <c r="A78" s="35" t="s">
        <v>49</v>
      </c>
      <c r="B78" s="54" t="s">
        <v>27</v>
      </c>
      <c r="C78" s="54" t="s">
        <v>29</v>
      </c>
      <c r="D78" s="54" t="s">
        <v>31</v>
      </c>
      <c r="E78" s="54" t="s">
        <v>410</v>
      </c>
      <c r="F78" s="54" t="s">
        <v>41</v>
      </c>
      <c r="G78" s="59"/>
      <c r="H78" s="56">
        <v>996</v>
      </c>
      <c r="I78" s="56">
        <v>920.5584</v>
      </c>
      <c r="J78" s="56">
        <f t="shared" si="0"/>
        <v>92.4255421686747</v>
      </c>
      <c r="K78" s="122">
        <f>L78-J78</f>
        <v>903.5744578313253</v>
      </c>
      <c r="L78" s="139">
        <v>996</v>
      </c>
    </row>
    <row r="79" spans="1:11" ht="38.25">
      <c r="A79" s="90" t="s">
        <v>433</v>
      </c>
      <c r="B79" s="54" t="s">
        <v>27</v>
      </c>
      <c r="C79" s="54" t="s">
        <v>29</v>
      </c>
      <c r="D79" s="54" t="s">
        <v>31</v>
      </c>
      <c r="E79" s="54" t="s">
        <v>407</v>
      </c>
      <c r="F79" s="54"/>
      <c r="G79" s="59"/>
      <c r="H79" s="56">
        <f>H80+H81</f>
        <v>4706.60548</v>
      </c>
      <c r="I79" s="56">
        <f>I80+I81</f>
        <v>4706.60548</v>
      </c>
      <c r="J79" s="56">
        <f t="shared" si="0"/>
        <v>100</v>
      </c>
      <c r="K79" s="122"/>
    </row>
    <row r="80" spans="1:12" ht="38.25">
      <c r="A80" s="35" t="s">
        <v>49</v>
      </c>
      <c r="B80" s="54" t="s">
        <v>27</v>
      </c>
      <c r="C80" s="54" t="s">
        <v>29</v>
      </c>
      <c r="D80" s="54" t="s">
        <v>31</v>
      </c>
      <c r="E80" s="54" t="s">
        <v>407</v>
      </c>
      <c r="F80" s="54" t="s">
        <v>41</v>
      </c>
      <c r="G80" s="59"/>
      <c r="H80" s="56">
        <v>4706.60548</v>
      </c>
      <c r="I80" s="56">
        <v>4706.60548</v>
      </c>
      <c r="J80" s="56">
        <f t="shared" si="0"/>
        <v>100</v>
      </c>
      <c r="K80" s="122">
        <f>L80-J80</f>
        <v>4606.60548</v>
      </c>
      <c r="L80" s="139">
        <v>4706.60548</v>
      </c>
    </row>
    <row r="81" spans="1:11" ht="12.75" hidden="1">
      <c r="A81" s="40" t="s">
        <v>46</v>
      </c>
      <c r="B81" s="54" t="s">
        <v>27</v>
      </c>
      <c r="C81" s="54" t="s">
        <v>29</v>
      </c>
      <c r="D81" s="54" t="s">
        <v>31</v>
      </c>
      <c r="E81" s="54" t="s">
        <v>407</v>
      </c>
      <c r="F81" s="54" t="s">
        <v>47</v>
      </c>
      <c r="G81" s="59"/>
      <c r="H81" s="56"/>
      <c r="I81" s="56"/>
      <c r="J81" s="56" t="e">
        <f t="shared" si="0"/>
        <v>#DIV/0!</v>
      </c>
      <c r="K81" s="122"/>
    </row>
    <row r="82" spans="1:11" ht="38.25">
      <c r="A82" s="89" t="s">
        <v>368</v>
      </c>
      <c r="B82" s="54" t="s">
        <v>27</v>
      </c>
      <c r="C82" s="54" t="s">
        <v>29</v>
      </c>
      <c r="D82" s="54" t="s">
        <v>31</v>
      </c>
      <c r="E82" s="54" t="s">
        <v>369</v>
      </c>
      <c r="F82" s="54"/>
      <c r="G82" s="59"/>
      <c r="H82" s="56">
        <f>H83</f>
        <v>50</v>
      </c>
      <c r="I82" s="56">
        <f>I83</f>
        <v>50</v>
      </c>
      <c r="J82" s="56">
        <f t="shared" si="0"/>
        <v>100</v>
      </c>
      <c r="K82" s="122"/>
    </row>
    <row r="83" spans="1:12" ht="12.75">
      <c r="A83" s="40" t="s">
        <v>46</v>
      </c>
      <c r="B83" s="54" t="s">
        <v>27</v>
      </c>
      <c r="C83" s="54" t="s">
        <v>29</v>
      </c>
      <c r="D83" s="54" t="s">
        <v>31</v>
      </c>
      <c r="E83" s="54" t="s">
        <v>369</v>
      </c>
      <c r="F83" s="54" t="s">
        <v>47</v>
      </c>
      <c r="G83" s="59"/>
      <c r="H83" s="56">
        <v>50</v>
      </c>
      <c r="I83" s="56">
        <v>50</v>
      </c>
      <c r="J83" s="56">
        <f t="shared" si="0"/>
        <v>100</v>
      </c>
      <c r="K83" s="122">
        <f>L83-J83</f>
        <v>-50</v>
      </c>
      <c r="L83" s="139">
        <v>50</v>
      </c>
    </row>
    <row r="84" spans="1:11" ht="12.75">
      <c r="A84" s="39" t="s">
        <v>52</v>
      </c>
      <c r="B84" s="54" t="s">
        <v>27</v>
      </c>
      <c r="C84" s="54" t="s">
        <v>29</v>
      </c>
      <c r="D84" s="54" t="s">
        <v>53</v>
      </c>
      <c r="E84" s="54"/>
      <c r="F84" s="54"/>
      <c r="G84" s="55" t="e">
        <f>#REF!+#REF!</f>
        <v>#REF!</v>
      </c>
      <c r="H84" s="56">
        <f>H85</f>
        <v>625.364</v>
      </c>
      <c r="I84" s="56">
        <f>I85</f>
        <v>595.68737</v>
      </c>
      <c r="J84" s="56">
        <f t="shared" si="0"/>
        <v>95.25450297746592</v>
      </c>
      <c r="K84" s="122"/>
    </row>
    <row r="85" spans="1:11" ht="12.75">
      <c r="A85" s="40" t="s">
        <v>337</v>
      </c>
      <c r="B85" s="54" t="s">
        <v>27</v>
      </c>
      <c r="C85" s="54" t="s">
        <v>29</v>
      </c>
      <c r="D85" s="54" t="s">
        <v>53</v>
      </c>
      <c r="E85" s="54" t="s">
        <v>51</v>
      </c>
      <c r="F85" s="54"/>
      <c r="G85" s="55"/>
      <c r="H85" s="56">
        <f>H86</f>
        <v>625.364</v>
      </c>
      <c r="I85" s="56">
        <f>I86</f>
        <v>595.68737</v>
      </c>
      <c r="J85" s="56">
        <f t="shared" si="0"/>
        <v>95.25450297746592</v>
      </c>
      <c r="K85" s="122"/>
    </row>
    <row r="86" spans="1:11" ht="25.5">
      <c r="A86" s="89" t="s">
        <v>402</v>
      </c>
      <c r="B86" s="54" t="s">
        <v>27</v>
      </c>
      <c r="C86" s="54" t="s">
        <v>29</v>
      </c>
      <c r="D86" s="54" t="s">
        <v>53</v>
      </c>
      <c r="E86" s="54" t="s">
        <v>403</v>
      </c>
      <c r="F86" s="54"/>
      <c r="G86" s="59"/>
      <c r="H86" s="56">
        <f>H87</f>
        <v>625.364</v>
      </c>
      <c r="I86" s="56">
        <f>I87</f>
        <v>595.68737</v>
      </c>
      <c r="J86" s="56">
        <f t="shared" si="0"/>
        <v>95.25450297746592</v>
      </c>
      <c r="K86" s="122"/>
    </row>
    <row r="87" spans="1:12" ht="38.25">
      <c r="A87" s="35" t="s">
        <v>49</v>
      </c>
      <c r="B87" s="54" t="s">
        <v>27</v>
      </c>
      <c r="C87" s="54" t="s">
        <v>29</v>
      </c>
      <c r="D87" s="54" t="s">
        <v>53</v>
      </c>
      <c r="E87" s="54" t="s">
        <v>403</v>
      </c>
      <c r="F87" s="54" t="s">
        <v>41</v>
      </c>
      <c r="G87" s="59"/>
      <c r="H87" s="56">
        <v>625.364</v>
      </c>
      <c r="I87" s="56">
        <v>595.68737</v>
      </c>
      <c r="J87" s="56">
        <f t="shared" si="0"/>
        <v>95.25450297746592</v>
      </c>
      <c r="K87" s="122">
        <f>L87-J87</f>
        <v>530.1094970225341</v>
      </c>
      <c r="L87" s="139">
        <v>625.364</v>
      </c>
    </row>
    <row r="88" spans="1:11" ht="12.75">
      <c r="A88" s="39" t="s">
        <v>54</v>
      </c>
      <c r="B88" s="54" t="s">
        <v>27</v>
      </c>
      <c r="C88" s="54" t="s">
        <v>29</v>
      </c>
      <c r="D88" s="54" t="s">
        <v>29</v>
      </c>
      <c r="E88" s="54"/>
      <c r="F88" s="54"/>
      <c r="G88" s="55" t="e">
        <f>#REF!</f>
        <v>#REF!</v>
      </c>
      <c r="H88" s="56">
        <f>H89+H94</f>
        <v>3167.081</v>
      </c>
      <c r="I88" s="56">
        <f>I89+I94</f>
        <v>3099.6004000000003</v>
      </c>
      <c r="J88" s="56">
        <f t="shared" si="0"/>
        <v>97.8693124678529</v>
      </c>
      <c r="K88" s="122"/>
    </row>
    <row r="89" spans="1:11" ht="25.5">
      <c r="A89" s="49" t="s">
        <v>55</v>
      </c>
      <c r="B89" s="54" t="s">
        <v>27</v>
      </c>
      <c r="C89" s="54" t="s">
        <v>29</v>
      </c>
      <c r="D89" s="54" t="s">
        <v>29</v>
      </c>
      <c r="E89" s="91" t="s">
        <v>56</v>
      </c>
      <c r="F89" s="54"/>
      <c r="G89" s="55"/>
      <c r="H89" s="56">
        <f>H90</f>
        <v>1816.3709999999999</v>
      </c>
      <c r="I89" s="56">
        <f>I90</f>
        <v>1816.2992</v>
      </c>
      <c r="J89" s="56">
        <f t="shared" si="0"/>
        <v>99.99604706307247</v>
      </c>
      <c r="K89" s="122"/>
    </row>
    <row r="90" spans="1:11" ht="38.25">
      <c r="A90" s="49" t="s">
        <v>57</v>
      </c>
      <c r="B90" s="54" t="s">
        <v>27</v>
      </c>
      <c r="C90" s="54" t="s">
        <v>29</v>
      </c>
      <c r="D90" s="54" t="s">
        <v>29</v>
      </c>
      <c r="E90" s="54" t="s">
        <v>58</v>
      </c>
      <c r="F90" s="54"/>
      <c r="G90" s="55"/>
      <c r="H90" s="56">
        <f>H91</f>
        <v>1816.3709999999999</v>
      </c>
      <c r="I90" s="56">
        <f>I91</f>
        <v>1816.2992</v>
      </c>
      <c r="J90" s="56">
        <f aca="true" t="shared" si="1" ref="J90:J153">I90/H90*100</f>
        <v>99.99604706307247</v>
      </c>
      <c r="K90" s="122"/>
    </row>
    <row r="91" spans="1:11" ht="51">
      <c r="A91" s="49" t="s">
        <v>59</v>
      </c>
      <c r="B91" s="54" t="s">
        <v>27</v>
      </c>
      <c r="C91" s="54" t="s">
        <v>29</v>
      </c>
      <c r="D91" s="54" t="s">
        <v>29</v>
      </c>
      <c r="E91" s="54" t="s">
        <v>60</v>
      </c>
      <c r="F91" s="54"/>
      <c r="G91" s="55"/>
      <c r="H91" s="56">
        <f>H93+H92</f>
        <v>1816.3709999999999</v>
      </c>
      <c r="I91" s="56">
        <f>I93+I92</f>
        <v>1816.2992</v>
      </c>
      <c r="J91" s="56">
        <f t="shared" si="1"/>
        <v>99.99604706307247</v>
      </c>
      <c r="K91" s="122"/>
    </row>
    <row r="92" spans="1:12" ht="25.5">
      <c r="A92" s="40" t="s">
        <v>87</v>
      </c>
      <c r="B92" s="54" t="s">
        <v>27</v>
      </c>
      <c r="C92" s="54" t="s">
        <v>29</v>
      </c>
      <c r="D92" s="54" t="s">
        <v>29</v>
      </c>
      <c r="E92" s="54" t="s">
        <v>60</v>
      </c>
      <c r="F92" s="54" t="s">
        <v>88</v>
      </c>
      <c r="G92" s="55"/>
      <c r="H92" s="56">
        <v>13.5472</v>
      </c>
      <c r="I92" s="56">
        <v>13.5472</v>
      </c>
      <c r="J92" s="56">
        <f t="shared" si="1"/>
        <v>100</v>
      </c>
      <c r="K92" s="122">
        <f>L92-J92</f>
        <v>-86.4528</v>
      </c>
      <c r="L92" s="139">
        <v>13.5472</v>
      </c>
    </row>
    <row r="93" spans="1:12" ht="12.75">
      <c r="A93" s="40" t="s">
        <v>46</v>
      </c>
      <c r="B93" s="54" t="s">
        <v>27</v>
      </c>
      <c r="C93" s="54" t="s">
        <v>29</v>
      </c>
      <c r="D93" s="54" t="s">
        <v>29</v>
      </c>
      <c r="E93" s="54" t="s">
        <v>60</v>
      </c>
      <c r="F93" s="54" t="s">
        <v>47</v>
      </c>
      <c r="G93" s="55"/>
      <c r="H93" s="56">
        <v>1802.8238</v>
      </c>
      <c r="I93" s="56">
        <v>1802.752</v>
      </c>
      <c r="J93" s="56">
        <f t="shared" si="1"/>
        <v>99.99601735898983</v>
      </c>
      <c r="K93" s="122">
        <f>L93-J93</f>
        <v>1702.8277826410101</v>
      </c>
      <c r="L93" s="139">
        <v>1802.8238</v>
      </c>
    </row>
    <row r="94" spans="1:11" ht="12.75">
      <c r="A94" s="40" t="s">
        <v>337</v>
      </c>
      <c r="B94" s="54" t="s">
        <v>27</v>
      </c>
      <c r="C94" s="54" t="s">
        <v>29</v>
      </c>
      <c r="D94" s="54" t="s">
        <v>29</v>
      </c>
      <c r="E94" s="54" t="s">
        <v>51</v>
      </c>
      <c r="F94" s="54"/>
      <c r="G94" s="55"/>
      <c r="H94" s="56">
        <f>H95</f>
        <v>1350.71</v>
      </c>
      <c r="I94" s="56">
        <f>I95</f>
        <v>1283.3012</v>
      </c>
      <c r="J94" s="56">
        <f t="shared" si="1"/>
        <v>95.00938025186754</v>
      </c>
      <c r="K94" s="122"/>
    </row>
    <row r="95" spans="1:11" ht="38.25">
      <c r="A95" s="89" t="s">
        <v>400</v>
      </c>
      <c r="B95" s="54" t="s">
        <v>27</v>
      </c>
      <c r="C95" s="54" t="s">
        <v>29</v>
      </c>
      <c r="D95" s="54" t="s">
        <v>29</v>
      </c>
      <c r="E95" s="54" t="s">
        <v>401</v>
      </c>
      <c r="F95" s="54"/>
      <c r="G95" s="55"/>
      <c r="H95" s="56">
        <f>H96</f>
        <v>1350.71</v>
      </c>
      <c r="I95" s="56">
        <f>I96</f>
        <v>1283.3012</v>
      </c>
      <c r="J95" s="56">
        <f t="shared" si="1"/>
        <v>95.00938025186754</v>
      </c>
      <c r="K95" s="122"/>
    </row>
    <row r="96" spans="1:12" ht="38.25">
      <c r="A96" s="40" t="s">
        <v>40</v>
      </c>
      <c r="B96" s="54" t="s">
        <v>27</v>
      </c>
      <c r="C96" s="54" t="s">
        <v>29</v>
      </c>
      <c r="D96" s="54" t="s">
        <v>29</v>
      </c>
      <c r="E96" s="54" t="s">
        <v>401</v>
      </c>
      <c r="F96" s="54" t="s">
        <v>47</v>
      </c>
      <c r="G96" s="55"/>
      <c r="H96" s="56">
        <v>1350.71</v>
      </c>
      <c r="I96" s="56">
        <v>1283.3012</v>
      </c>
      <c r="J96" s="56">
        <f t="shared" si="1"/>
        <v>95.00938025186754</v>
      </c>
      <c r="K96" s="122">
        <f>L96-J96</f>
        <v>1255.7006197481326</v>
      </c>
      <c r="L96" s="139">
        <v>1350.71</v>
      </c>
    </row>
    <row r="97" spans="1:11" ht="12.75">
      <c r="A97" s="39" t="s">
        <v>61</v>
      </c>
      <c r="B97" s="54" t="s">
        <v>27</v>
      </c>
      <c r="C97" s="54" t="s">
        <v>29</v>
      </c>
      <c r="D97" s="54" t="s">
        <v>11</v>
      </c>
      <c r="E97" s="54"/>
      <c r="F97" s="54"/>
      <c r="G97" s="59" t="e">
        <f>G98+#REF!+#REF!+#REF!+#REF!+#REF!</f>
        <v>#REF!</v>
      </c>
      <c r="H97" s="56">
        <f>H98+H101</f>
        <v>8343.67436</v>
      </c>
      <c r="I97" s="56">
        <f>I98+I101</f>
        <v>7817.267109999999</v>
      </c>
      <c r="J97" s="56">
        <f t="shared" si="1"/>
        <v>93.69094205637238</v>
      </c>
      <c r="K97" s="122"/>
    </row>
    <row r="98" spans="1:11" ht="38.25">
      <c r="A98" s="39" t="s">
        <v>62</v>
      </c>
      <c r="B98" s="54" t="s">
        <v>27</v>
      </c>
      <c r="C98" s="54" t="s">
        <v>29</v>
      </c>
      <c r="D98" s="54" t="s">
        <v>11</v>
      </c>
      <c r="E98" s="54" t="s">
        <v>63</v>
      </c>
      <c r="F98" s="54"/>
      <c r="G98" s="55" t="e">
        <f>G99</f>
        <v>#REF!</v>
      </c>
      <c r="H98" s="56">
        <f>H99</f>
        <v>1060.21</v>
      </c>
      <c r="I98" s="56">
        <f>I99</f>
        <v>1055.34296</v>
      </c>
      <c r="J98" s="56">
        <f t="shared" si="1"/>
        <v>99.54093622961489</v>
      </c>
      <c r="K98" s="122"/>
    </row>
    <row r="99" spans="1:11" ht="12.75">
      <c r="A99" s="39" t="s">
        <v>64</v>
      </c>
      <c r="B99" s="54" t="s">
        <v>27</v>
      </c>
      <c r="C99" s="54" t="s">
        <v>29</v>
      </c>
      <c r="D99" s="54" t="s">
        <v>11</v>
      </c>
      <c r="E99" s="54" t="s">
        <v>65</v>
      </c>
      <c r="F99" s="54"/>
      <c r="G99" s="55" t="e">
        <f>#REF!+#REF!</f>
        <v>#REF!</v>
      </c>
      <c r="H99" s="56">
        <f>H100</f>
        <v>1060.21</v>
      </c>
      <c r="I99" s="56">
        <f>I100</f>
        <v>1055.34296</v>
      </c>
      <c r="J99" s="56">
        <f t="shared" si="1"/>
        <v>99.54093622961489</v>
      </c>
      <c r="K99" s="122"/>
    </row>
    <row r="100" spans="1:12" ht="25.5">
      <c r="A100" s="41" t="s">
        <v>66</v>
      </c>
      <c r="B100" s="54" t="s">
        <v>27</v>
      </c>
      <c r="C100" s="54" t="s">
        <v>29</v>
      </c>
      <c r="D100" s="54" t="s">
        <v>11</v>
      </c>
      <c r="E100" s="54" t="s">
        <v>65</v>
      </c>
      <c r="F100" s="54" t="s">
        <v>67</v>
      </c>
      <c r="G100" s="55"/>
      <c r="H100" s="56">
        <v>1060.21</v>
      </c>
      <c r="I100" s="56">
        <v>1055.34296</v>
      </c>
      <c r="J100" s="56">
        <f t="shared" si="1"/>
        <v>99.54093622961489</v>
      </c>
      <c r="K100" s="122">
        <f>L100-J100</f>
        <v>960.6690637703852</v>
      </c>
      <c r="L100" s="139">
        <v>1060.21</v>
      </c>
    </row>
    <row r="101" spans="1:11" ht="12.75">
      <c r="A101" s="40" t="s">
        <v>337</v>
      </c>
      <c r="B101" s="54" t="s">
        <v>27</v>
      </c>
      <c r="C101" s="54" t="s">
        <v>29</v>
      </c>
      <c r="D101" s="54" t="s">
        <v>11</v>
      </c>
      <c r="E101" s="54" t="s">
        <v>51</v>
      </c>
      <c r="F101" s="54"/>
      <c r="G101" s="55"/>
      <c r="H101" s="56">
        <f>H102</f>
        <v>7283.46436</v>
      </c>
      <c r="I101" s="56">
        <f>I102</f>
        <v>6761.924149999999</v>
      </c>
      <c r="J101" s="56">
        <f t="shared" si="1"/>
        <v>92.83939367007487</v>
      </c>
      <c r="K101" s="122"/>
    </row>
    <row r="102" spans="1:11" ht="38.25">
      <c r="A102" s="40" t="s">
        <v>431</v>
      </c>
      <c r="B102" s="54" t="s">
        <v>27</v>
      </c>
      <c r="C102" s="54" t="s">
        <v>29</v>
      </c>
      <c r="D102" s="54" t="s">
        <v>11</v>
      </c>
      <c r="E102" s="54" t="s">
        <v>399</v>
      </c>
      <c r="F102" s="54"/>
      <c r="G102" s="55"/>
      <c r="H102" s="56">
        <f>SUM(H103:H108)</f>
        <v>7283.46436</v>
      </c>
      <c r="I102" s="56">
        <f>SUM(I103:I108)</f>
        <v>6761.924149999999</v>
      </c>
      <c r="J102" s="56">
        <f t="shared" si="1"/>
        <v>92.83939367007487</v>
      </c>
      <c r="K102" s="122"/>
    </row>
    <row r="103" spans="1:12" ht="25.5">
      <c r="A103" s="41" t="s">
        <v>66</v>
      </c>
      <c r="B103" s="54" t="s">
        <v>27</v>
      </c>
      <c r="C103" s="54" t="s">
        <v>29</v>
      </c>
      <c r="D103" s="54" t="s">
        <v>11</v>
      </c>
      <c r="E103" s="54" t="s">
        <v>399</v>
      </c>
      <c r="F103" s="54" t="s">
        <v>67</v>
      </c>
      <c r="G103" s="55"/>
      <c r="H103" s="56">
        <v>5277.65481</v>
      </c>
      <c r="I103" s="56">
        <v>5093.22485</v>
      </c>
      <c r="J103" s="56">
        <f t="shared" si="1"/>
        <v>96.50545618007176</v>
      </c>
      <c r="K103" s="122">
        <f>L103-J103</f>
        <v>5181.149353819928</v>
      </c>
      <c r="L103" s="139">
        <v>5277.65481</v>
      </c>
    </row>
    <row r="104" spans="1:12" ht="25.5">
      <c r="A104" s="40" t="s">
        <v>68</v>
      </c>
      <c r="B104" s="54" t="s">
        <v>27</v>
      </c>
      <c r="C104" s="54" t="s">
        <v>29</v>
      </c>
      <c r="D104" s="54" t="s">
        <v>11</v>
      </c>
      <c r="E104" s="54" t="s">
        <v>399</v>
      </c>
      <c r="F104" s="54" t="s">
        <v>69</v>
      </c>
      <c r="G104" s="55"/>
      <c r="H104" s="56">
        <v>20</v>
      </c>
      <c r="I104" s="56">
        <v>11.9</v>
      </c>
      <c r="J104" s="56">
        <f t="shared" si="1"/>
        <v>59.5</v>
      </c>
      <c r="K104" s="122">
        <f>L104-J104</f>
        <v>-39.5</v>
      </c>
      <c r="L104" s="139">
        <v>20</v>
      </c>
    </row>
    <row r="105" spans="1:12" ht="25.5">
      <c r="A105" s="42" t="s">
        <v>72</v>
      </c>
      <c r="B105" s="54" t="s">
        <v>27</v>
      </c>
      <c r="C105" s="54" t="s">
        <v>29</v>
      </c>
      <c r="D105" s="54" t="s">
        <v>11</v>
      </c>
      <c r="E105" s="54" t="s">
        <v>399</v>
      </c>
      <c r="F105" s="54" t="s">
        <v>73</v>
      </c>
      <c r="G105" s="55"/>
      <c r="H105" s="56">
        <v>135</v>
      </c>
      <c r="I105" s="56">
        <v>122.81194</v>
      </c>
      <c r="J105" s="56">
        <f t="shared" si="1"/>
        <v>90.97180740740741</v>
      </c>
      <c r="K105" s="122">
        <f>L105-J105</f>
        <v>44.02819259259259</v>
      </c>
      <c r="L105" s="139">
        <v>135</v>
      </c>
    </row>
    <row r="106" spans="1:12" ht="25.5">
      <c r="A106" s="40" t="s">
        <v>70</v>
      </c>
      <c r="B106" s="54" t="s">
        <v>27</v>
      </c>
      <c r="C106" s="54" t="s">
        <v>29</v>
      </c>
      <c r="D106" s="54" t="s">
        <v>11</v>
      </c>
      <c r="E106" s="54" t="s">
        <v>399</v>
      </c>
      <c r="F106" s="54" t="s">
        <v>71</v>
      </c>
      <c r="G106" s="55"/>
      <c r="H106" s="56">
        <v>1825.80955</v>
      </c>
      <c r="I106" s="56">
        <v>1522.79068</v>
      </c>
      <c r="J106" s="56">
        <f t="shared" si="1"/>
        <v>83.40358828772695</v>
      </c>
      <c r="K106" s="122">
        <f>L106-J106</f>
        <v>1742.405961712273</v>
      </c>
      <c r="L106" s="139">
        <v>1825.80955</v>
      </c>
    </row>
    <row r="107" spans="1:12" ht="25.5">
      <c r="A107" s="35" t="s">
        <v>74</v>
      </c>
      <c r="B107" s="54" t="s">
        <v>27</v>
      </c>
      <c r="C107" s="54" t="s">
        <v>29</v>
      </c>
      <c r="D107" s="54" t="s">
        <v>11</v>
      </c>
      <c r="E107" s="54" t="s">
        <v>399</v>
      </c>
      <c r="F107" s="54" t="s">
        <v>75</v>
      </c>
      <c r="G107" s="55"/>
      <c r="H107" s="56">
        <v>15</v>
      </c>
      <c r="I107" s="56">
        <v>2.22741</v>
      </c>
      <c r="J107" s="56">
        <f t="shared" si="1"/>
        <v>14.8494</v>
      </c>
      <c r="K107" s="122">
        <f>L107-J107</f>
        <v>0.15060000000000073</v>
      </c>
      <c r="L107" s="139">
        <v>15</v>
      </c>
    </row>
    <row r="108" spans="1:12" ht="12.75">
      <c r="A108" s="35" t="s">
        <v>76</v>
      </c>
      <c r="B108" s="54" t="s">
        <v>27</v>
      </c>
      <c r="C108" s="54" t="s">
        <v>29</v>
      </c>
      <c r="D108" s="54" t="s">
        <v>11</v>
      </c>
      <c r="E108" s="54" t="s">
        <v>399</v>
      </c>
      <c r="F108" s="54" t="s">
        <v>77</v>
      </c>
      <c r="G108" s="55"/>
      <c r="H108" s="56">
        <v>10</v>
      </c>
      <c r="I108" s="56">
        <v>8.96927</v>
      </c>
      <c r="J108" s="56">
        <f t="shared" si="1"/>
        <v>89.6927</v>
      </c>
      <c r="K108" s="122">
        <f>L108-J108</f>
        <v>-79.6927</v>
      </c>
      <c r="L108" s="139">
        <v>10</v>
      </c>
    </row>
    <row r="109" spans="1:11" ht="12.75">
      <c r="A109" s="39" t="s">
        <v>78</v>
      </c>
      <c r="B109" s="54" t="s">
        <v>27</v>
      </c>
      <c r="C109" s="54" t="s">
        <v>12</v>
      </c>
      <c r="D109" s="54"/>
      <c r="E109" s="54"/>
      <c r="F109" s="54"/>
      <c r="G109" s="55" t="e">
        <f>#REF!+G110</f>
        <v>#REF!</v>
      </c>
      <c r="H109" s="56">
        <f aca="true" t="shared" si="2" ref="H109:H114">H110</f>
        <v>1482.3</v>
      </c>
      <c r="I109" s="56">
        <f>I110</f>
        <v>1392.44186</v>
      </c>
      <c r="J109" s="56">
        <f t="shared" si="1"/>
        <v>93.9379248465223</v>
      </c>
      <c r="K109" s="122"/>
    </row>
    <row r="110" spans="1:11" ht="12.75">
      <c r="A110" s="39" t="s">
        <v>79</v>
      </c>
      <c r="B110" s="54" t="s">
        <v>27</v>
      </c>
      <c r="C110" s="54" t="s">
        <v>12</v>
      </c>
      <c r="D110" s="54" t="s">
        <v>80</v>
      </c>
      <c r="E110" s="54"/>
      <c r="F110" s="54"/>
      <c r="G110" s="59" t="e">
        <f>#REF!+#REF!+#REF!+#REF!</f>
        <v>#REF!</v>
      </c>
      <c r="H110" s="56">
        <f t="shared" si="2"/>
        <v>1482.3</v>
      </c>
      <c r="I110" s="56">
        <f>I111</f>
        <v>1392.44186</v>
      </c>
      <c r="J110" s="56">
        <f t="shared" si="1"/>
        <v>93.9379248465223</v>
      </c>
      <c r="K110" s="122"/>
    </row>
    <row r="111" spans="1:11" ht="25.5">
      <c r="A111" s="49" t="s">
        <v>32</v>
      </c>
      <c r="B111" s="54" t="s">
        <v>27</v>
      </c>
      <c r="C111" s="54" t="s">
        <v>12</v>
      </c>
      <c r="D111" s="54" t="s">
        <v>80</v>
      </c>
      <c r="E111" s="54" t="s">
        <v>33</v>
      </c>
      <c r="F111" s="54"/>
      <c r="G111" s="59"/>
      <c r="H111" s="56">
        <f t="shared" si="2"/>
        <v>1482.3</v>
      </c>
      <c r="I111" s="56">
        <f>I112</f>
        <v>1392.44186</v>
      </c>
      <c r="J111" s="56">
        <f t="shared" si="1"/>
        <v>93.9379248465223</v>
      </c>
      <c r="K111" s="122"/>
    </row>
    <row r="112" spans="1:11" ht="38.25">
      <c r="A112" s="49" t="s">
        <v>81</v>
      </c>
      <c r="B112" s="54" t="s">
        <v>27</v>
      </c>
      <c r="C112" s="54" t="s">
        <v>12</v>
      </c>
      <c r="D112" s="54" t="s">
        <v>80</v>
      </c>
      <c r="E112" s="54" t="s">
        <v>82</v>
      </c>
      <c r="F112" s="54"/>
      <c r="G112" s="59"/>
      <c r="H112" s="56">
        <f t="shared" si="2"/>
        <v>1482.3</v>
      </c>
      <c r="I112" s="56">
        <f>I113</f>
        <v>1392.44186</v>
      </c>
      <c r="J112" s="56">
        <f t="shared" si="1"/>
        <v>93.9379248465223</v>
      </c>
      <c r="K112" s="122"/>
    </row>
    <row r="113" spans="1:11" ht="63.75">
      <c r="A113" s="49" t="s">
        <v>83</v>
      </c>
      <c r="B113" s="54" t="s">
        <v>27</v>
      </c>
      <c r="C113" s="54" t="s">
        <v>12</v>
      </c>
      <c r="D113" s="54" t="s">
        <v>80</v>
      </c>
      <c r="E113" s="54" t="s">
        <v>84</v>
      </c>
      <c r="F113" s="54"/>
      <c r="G113" s="59"/>
      <c r="H113" s="56">
        <f t="shared" si="2"/>
        <v>1482.3</v>
      </c>
      <c r="I113" s="56">
        <f>I114</f>
        <v>1392.44186</v>
      </c>
      <c r="J113" s="56">
        <f t="shared" si="1"/>
        <v>93.9379248465223</v>
      </c>
      <c r="K113" s="122"/>
    </row>
    <row r="114" spans="1:11" ht="76.5">
      <c r="A114" s="49" t="s">
        <v>85</v>
      </c>
      <c r="B114" s="54" t="s">
        <v>27</v>
      </c>
      <c r="C114" s="54" t="s">
        <v>12</v>
      </c>
      <c r="D114" s="54" t="s">
        <v>80</v>
      </c>
      <c r="E114" s="54" t="s">
        <v>86</v>
      </c>
      <c r="F114" s="54"/>
      <c r="G114" s="59"/>
      <c r="H114" s="56">
        <f t="shared" si="2"/>
        <v>1482.3</v>
      </c>
      <c r="I114" s="56">
        <f>I115</f>
        <v>1392.44186</v>
      </c>
      <c r="J114" s="56">
        <f t="shared" si="1"/>
        <v>93.9379248465223</v>
      </c>
      <c r="K114" s="122"/>
    </row>
    <row r="115" spans="1:12" s="162" customFormat="1" ht="25.5">
      <c r="A115" s="40" t="s">
        <v>87</v>
      </c>
      <c r="B115" s="54" t="s">
        <v>27</v>
      </c>
      <c r="C115" s="54" t="s">
        <v>12</v>
      </c>
      <c r="D115" s="54" t="s">
        <v>80</v>
      </c>
      <c r="E115" s="54" t="s">
        <v>86</v>
      </c>
      <c r="F115" s="54" t="s">
        <v>88</v>
      </c>
      <c r="G115" s="59"/>
      <c r="H115" s="56">
        <f>1712.3-230</f>
        <v>1482.3</v>
      </c>
      <c r="I115" s="56">
        <v>1392.44186</v>
      </c>
      <c r="J115" s="56">
        <f t="shared" si="1"/>
        <v>93.9379248465223</v>
      </c>
      <c r="K115" s="160">
        <f>L115-J115</f>
        <v>1618.3620751534777</v>
      </c>
      <c r="L115" s="161">
        <v>1712.3</v>
      </c>
    </row>
    <row r="116" spans="1:11" ht="12.75">
      <c r="A116" s="38" t="s">
        <v>92</v>
      </c>
      <c r="B116" s="57" t="s">
        <v>93</v>
      </c>
      <c r="C116" s="57"/>
      <c r="D116" s="57"/>
      <c r="E116" s="57"/>
      <c r="F116" s="57"/>
      <c r="G116" s="61" t="e">
        <f>G117+G138+#REF!+#REF!</f>
        <v>#REF!</v>
      </c>
      <c r="H116" s="153">
        <f>H117+H138+H147+H152</f>
        <v>204819.62206999998</v>
      </c>
      <c r="I116" s="153">
        <f>I117+I138+I147+I152</f>
        <v>202738.30639</v>
      </c>
      <c r="J116" s="56">
        <f t="shared" si="1"/>
        <v>98.98382993828166</v>
      </c>
      <c r="K116" s="122"/>
    </row>
    <row r="117" spans="1:11" ht="12.75">
      <c r="A117" s="39" t="s">
        <v>94</v>
      </c>
      <c r="B117" s="54" t="s">
        <v>93</v>
      </c>
      <c r="C117" s="54" t="s">
        <v>95</v>
      </c>
      <c r="D117" s="54"/>
      <c r="E117" s="54"/>
      <c r="F117" s="54"/>
      <c r="G117" s="55" t="e">
        <f>G121+#REF!+#REF!+#REF!+G118</f>
        <v>#REF!</v>
      </c>
      <c r="H117" s="56">
        <f>H118+H121+H129+H133</f>
        <v>5340.74</v>
      </c>
      <c r="I117" s="56">
        <f>I118+I121+I129+I133</f>
        <v>5296.880859999999</v>
      </c>
      <c r="J117" s="56">
        <f t="shared" si="1"/>
        <v>99.17878159206401</v>
      </c>
      <c r="K117" s="122"/>
    </row>
    <row r="118" spans="1:11" ht="38.25">
      <c r="A118" s="32" t="s">
        <v>96</v>
      </c>
      <c r="B118" s="54" t="s">
        <v>93</v>
      </c>
      <c r="C118" s="54" t="s">
        <v>95</v>
      </c>
      <c r="D118" s="54" t="s">
        <v>80</v>
      </c>
      <c r="E118" s="54"/>
      <c r="F118" s="54"/>
      <c r="G118" s="55" t="e">
        <f>#REF!</f>
        <v>#REF!</v>
      </c>
      <c r="H118" s="56">
        <f>H119</f>
        <v>1575.739</v>
      </c>
      <c r="I118" s="56">
        <f>I119</f>
        <v>1575.6488</v>
      </c>
      <c r="J118" s="56">
        <f t="shared" si="1"/>
        <v>99.99427570175008</v>
      </c>
      <c r="K118" s="122"/>
    </row>
    <row r="119" spans="1:11" ht="38.25">
      <c r="A119" s="44" t="s">
        <v>97</v>
      </c>
      <c r="B119" s="54" t="s">
        <v>93</v>
      </c>
      <c r="C119" s="54" t="s">
        <v>95</v>
      </c>
      <c r="D119" s="54" t="s">
        <v>80</v>
      </c>
      <c r="E119" s="54" t="s">
        <v>63</v>
      </c>
      <c r="F119" s="54"/>
      <c r="G119" s="55"/>
      <c r="H119" s="56">
        <f>H120</f>
        <v>1575.739</v>
      </c>
      <c r="I119" s="56">
        <f>I120</f>
        <v>1575.6488</v>
      </c>
      <c r="J119" s="56">
        <f t="shared" si="1"/>
        <v>99.99427570175008</v>
      </c>
      <c r="K119" s="122"/>
    </row>
    <row r="120" spans="1:12" ht="25.5">
      <c r="A120" s="41" t="s">
        <v>66</v>
      </c>
      <c r="B120" s="54" t="s">
        <v>93</v>
      </c>
      <c r="C120" s="54" t="s">
        <v>95</v>
      </c>
      <c r="D120" s="54" t="s">
        <v>80</v>
      </c>
      <c r="E120" s="54" t="s">
        <v>65</v>
      </c>
      <c r="F120" s="54" t="s">
        <v>67</v>
      </c>
      <c r="G120" s="55"/>
      <c r="H120" s="56">
        <v>1575.739</v>
      </c>
      <c r="I120" s="56">
        <v>1575.6488</v>
      </c>
      <c r="J120" s="56">
        <f t="shared" si="1"/>
        <v>99.99427570175008</v>
      </c>
      <c r="K120" s="122">
        <f>L120-J120</f>
        <v>1475.74472429825</v>
      </c>
      <c r="L120" s="139">
        <v>1575.739</v>
      </c>
    </row>
    <row r="121" spans="1:11" ht="25.5">
      <c r="A121" s="44" t="s">
        <v>98</v>
      </c>
      <c r="B121" s="54" t="s">
        <v>93</v>
      </c>
      <c r="C121" s="54" t="s">
        <v>95</v>
      </c>
      <c r="D121" s="54" t="s">
        <v>99</v>
      </c>
      <c r="E121" s="54"/>
      <c r="F121" s="54"/>
      <c r="G121" s="55" t="e">
        <f>G122</f>
        <v>#REF!</v>
      </c>
      <c r="H121" s="56">
        <f>H122</f>
        <v>3765.001</v>
      </c>
      <c r="I121" s="56">
        <f>I122</f>
        <v>3721.23206</v>
      </c>
      <c r="J121" s="56">
        <f t="shared" si="1"/>
        <v>98.83747866202425</v>
      </c>
      <c r="K121" s="122"/>
    </row>
    <row r="122" spans="1:11" ht="38.25">
      <c r="A122" s="44" t="s">
        <v>97</v>
      </c>
      <c r="B122" s="54" t="s">
        <v>93</v>
      </c>
      <c r="C122" s="54" t="s">
        <v>95</v>
      </c>
      <c r="D122" s="54" t="s">
        <v>99</v>
      </c>
      <c r="E122" s="54" t="s">
        <v>63</v>
      </c>
      <c r="F122" s="54"/>
      <c r="G122" s="55" t="e">
        <f>#REF!+#REF!</f>
        <v>#REF!</v>
      </c>
      <c r="H122" s="56">
        <f>H123+H124+H125+H126+H127+H128</f>
        <v>3765.001</v>
      </c>
      <c r="I122" s="56">
        <f>I123+I124+I125+I126+I127+I128</f>
        <v>3721.23206</v>
      </c>
      <c r="J122" s="56">
        <f t="shared" si="1"/>
        <v>98.83747866202425</v>
      </c>
      <c r="K122" s="122"/>
    </row>
    <row r="123" spans="1:12" ht="25.5">
      <c r="A123" s="41" t="s">
        <v>66</v>
      </c>
      <c r="B123" s="54" t="s">
        <v>93</v>
      </c>
      <c r="C123" s="54" t="s">
        <v>95</v>
      </c>
      <c r="D123" s="54" t="s">
        <v>99</v>
      </c>
      <c r="E123" s="54" t="s">
        <v>65</v>
      </c>
      <c r="F123" s="54" t="s">
        <v>67</v>
      </c>
      <c r="G123" s="55"/>
      <c r="H123" s="56">
        <v>2865.085</v>
      </c>
      <c r="I123" s="56">
        <v>2861.14579</v>
      </c>
      <c r="J123" s="56">
        <f t="shared" si="1"/>
        <v>99.86250983827705</v>
      </c>
      <c r="K123" s="122">
        <f aca="true" t="shared" si="3" ref="K123:K128">L123-J123</f>
        <v>2765.222490161723</v>
      </c>
      <c r="L123" s="139">
        <v>2865.085</v>
      </c>
    </row>
    <row r="124" spans="1:12" ht="25.5">
      <c r="A124" s="40" t="s">
        <v>68</v>
      </c>
      <c r="B124" s="54" t="s">
        <v>93</v>
      </c>
      <c r="C124" s="54" t="s">
        <v>95</v>
      </c>
      <c r="D124" s="54" t="s">
        <v>99</v>
      </c>
      <c r="E124" s="54" t="s">
        <v>65</v>
      </c>
      <c r="F124" s="54" t="s">
        <v>69</v>
      </c>
      <c r="G124" s="55"/>
      <c r="H124" s="56">
        <v>9.3</v>
      </c>
      <c r="I124" s="56">
        <v>9.3</v>
      </c>
      <c r="J124" s="56">
        <f t="shared" si="1"/>
        <v>100</v>
      </c>
      <c r="K124" s="122">
        <f t="shared" si="3"/>
        <v>-90.7</v>
      </c>
      <c r="L124" s="139">
        <v>9.3</v>
      </c>
    </row>
    <row r="125" spans="1:12" ht="25.5">
      <c r="A125" s="42" t="s">
        <v>72</v>
      </c>
      <c r="B125" s="54" t="s">
        <v>93</v>
      </c>
      <c r="C125" s="54" t="s">
        <v>95</v>
      </c>
      <c r="D125" s="54" t="s">
        <v>99</v>
      </c>
      <c r="E125" s="54" t="s">
        <v>65</v>
      </c>
      <c r="F125" s="54" t="s">
        <v>73</v>
      </c>
      <c r="G125" s="55"/>
      <c r="H125" s="56">
        <v>522.0228</v>
      </c>
      <c r="I125" s="56">
        <v>519.32323</v>
      </c>
      <c r="J125" s="56">
        <f t="shared" si="1"/>
        <v>99.48286358373619</v>
      </c>
      <c r="K125" s="122">
        <f t="shared" si="3"/>
        <v>422.5399364162638</v>
      </c>
      <c r="L125" s="139">
        <v>522.0228</v>
      </c>
    </row>
    <row r="126" spans="1:12" ht="25.5">
      <c r="A126" s="40" t="s">
        <v>70</v>
      </c>
      <c r="B126" s="54" t="s">
        <v>93</v>
      </c>
      <c r="C126" s="54" t="s">
        <v>95</v>
      </c>
      <c r="D126" s="54" t="s">
        <v>99</v>
      </c>
      <c r="E126" s="54" t="s">
        <v>65</v>
      </c>
      <c r="F126" s="54" t="s">
        <v>71</v>
      </c>
      <c r="G126" s="55"/>
      <c r="H126" s="56">
        <v>361.55441</v>
      </c>
      <c r="I126" s="56">
        <v>326.39994</v>
      </c>
      <c r="J126" s="56">
        <f t="shared" si="1"/>
        <v>90.27685210643675</v>
      </c>
      <c r="K126" s="122">
        <f t="shared" si="3"/>
        <v>271.27755789356326</v>
      </c>
      <c r="L126" s="139">
        <v>361.55441</v>
      </c>
    </row>
    <row r="127" spans="1:12" ht="25.5">
      <c r="A127" s="35" t="s">
        <v>74</v>
      </c>
      <c r="B127" s="54" t="s">
        <v>93</v>
      </c>
      <c r="C127" s="54" t="s">
        <v>95</v>
      </c>
      <c r="D127" s="54" t="s">
        <v>99</v>
      </c>
      <c r="E127" s="54" t="s">
        <v>65</v>
      </c>
      <c r="F127" s="54" t="s">
        <v>75</v>
      </c>
      <c r="G127" s="55"/>
      <c r="H127" s="56">
        <v>3.47769</v>
      </c>
      <c r="I127" s="56">
        <v>1.502</v>
      </c>
      <c r="J127" s="56">
        <f t="shared" si="1"/>
        <v>43.189588491211126</v>
      </c>
      <c r="K127" s="122">
        <f t="shared" si="3"/>
        <v>-39.71189849121112</v>
      </c>
      <c r="L127" s="139">
        <v>3.47769</v>
      </c>
    </row>
    <row r="128" spans="1:12" ht="12.75">
      <c r="A128" s="35" t="s">
        <v>76</v>
      </c>
      <c r="B128" s="54" t="s">
        <v>93</v>
      </c>
      <c r="C128" s="54" t="s">
        <v>95</v>
      </c>
      <c r="D128" s="54" t="s">
        <v>99</v>
      </c>
      <c r="E128" s="54" t="s">
        <v>65</v>
      </c>
      <c r="F128" s="54" t="s">
        <v>77</v>
      </c>
      <c r="G128" s="55"/>
      <c r="H128" s="56">
        <v>3.5611</v>
      </c>
      <c r="I128" s="56">
        <v>3.5611</v>
      </c>
      <c r="J128" s="56">
        <f t="shared" si="1"/>
        <v>100</v>
      </c>
      <c r="K128" s="122">
        <f t="shared" si="3"/>
        <v>-96.4389</v>
      </c>
      <c r="L128" s="139">
        <v>3.5611</v>
      </c>
    </row>
    <row r="129" spans="1:11" ht="12.75" hidden="1">
      <c r="A129" s="44" t="s">
        <v>100</v>
      </c>
      <c r="B129" s="54" t="s">
        <v>93</v>
      </c>
      <c r="C129" s="54" t="s">
        <v>95</v>
      </c>
      <c r="D129" s="54" t="s">
        <v>101</v>
      </c>
      <c r="E129" s="54"/>
      <c r="F129" s="54"/>
      <c r="G129" s="55"/>
      <c r="H129" s="56">
        <f>H130</f>
        <v>0</v>
      </c>
      <c r="I129" s="56">
        <f>I130</f>
        <v>0</v>
      </c>
      <c r="J129" s="56" t="e">
        <f t="shared" si="1"/>
        <v>#DIV/0!</v>
      </c>
      <c r="K129" s="122"/>
    </row>
    <row r="130" spans="1:11" ht="12.75" hidden="1">
      <c r="A130" s="44" t="s">
        <v>100</v>
      </c>
      <c r="B130" s="54" t="s">
        <v>93</v>
      </c>
      <c r="C130" s="54" t="s">
        <v>95</v>
      </c>
      <c r="D130" s="54" t="s">
        <v>101</v>
      </c>
      <c r="E130" s="54" t="s">
        <v>33</v>
      </c>
      <c r="F130" s="54"/>
      <c r="G130" s="55"/>
      <c r="H130" s="56">
        <f>H131</f>
        <v>0</v>
      </c>
      <c r="I130" s="56">
        <f>I131</f>
        <v>0</v>
      </c>
      <c r="J130" s="56" t="e">
        <f t="shared" si="1"/>
        <v>#DIV/0!</v>
      </c>
      <c r="K130" s="122"/>
    </row>
    <row r="131" spans="1:11" ht="12.75" hidden="1">
      <c r="A131" s="44" t="s">
        <v>102</v>
      </c>
      <c r="B131" s="54" t="s">
        <v>93</v>
      </c>
      <c r="C131" s="54" t="s">
        <v>95</v>
      </c>
      <c r="D131" s="54" t="s">
        <v>101</v>
      </c>
      <c r="E131" s="54" t="s">
        <v>103</v>
      </c>
      <c r="F131" s="54"/>
      <c r="G131" s="55"/>
      <c r="H131" s="56">
        <f>H132</f>
        <v>0</v>
      </c>
      <c r="I131" s="56">
        <f>I132</f>
        <v>0</v>
      </c>
      <c r="J131" s="56" t="e">
        <f t="shared" si="1"/>
        <v>#DIV/0!</v>
      </c>
      <c r="K131" s="122"/>
    </row>
    <row r="132" spans="1:12" ht="12.75" hidden="1">
      <c r="A132" s="44" t="s">
        <v>104</v>
      </c>
      <c r="B132" s="54" t="s">
        <v>93</v>
      </c>
      <c r="C132" s="54" t="s">
        <v>95</v>
      </c>
      <c r="D132" s="54" t="s">
        <v>101</v>
      </c>
      <c r="E132" s="54" t="s">
        <v>103</v>
      </c>
      <c r="F132" s="54" t="s">
        <v>105</v>
      </c>
      <c r="G132" s="55"/>
      <c r="H132" s="56">
        <v>0</v>
      </c>
      <c r="I132" s="56">
        <v>0</v>
      </c>
      <c r="J132" s="56" t="e">
        <f t="shared" si="1"/>
        <v>#DIV/0!</v>
      </c>
      <c r="K132" s="122" t="e">
        <f>L132-J132</f>
        <v>#DIV/0!</v>
      </c>
      <c r="L132" s="139">
        <v>0</v>
      </c>
    </row>
    <row r="133" spans="1:11" ht="12.75" hidden="1">
      <c r="A133" s="35" t="s">
        <v>106</v>
      </c>
      <c r="B133" s="60" t="s">
        <v>93</v>
      </c>
      <c r="C133" s="60" t="s">
        <v>95</v>
      </c>
      <c r="D133" s="60" t="s">
        <v>107</v>
      </c>
      <c r="E133" s="54"/>
      <c r="F133" s="54"/>
      <c r="G133" s="55"/>
      <c r="H133" s="56">
        <f>H134</f>
        <v>0</v>
      </c>
      <c r="I133" s="56">
        <f>I134</f>
        <v>0</v>
      </c>
      <c r="J133" s="56" t="e">
        <f t="shared" si="1"/>
        <v>#DIV/0!</v>
      </c>
      <c r="K133" s="122"/>
    </row>
    <row r="134" spans="1:11" ht="25.5" hidden="1">
      <c r="A134" s="49" t="s">
        <v>108</v>
      </c>
      <c r="B134" s="60" t="s">
        <v>93</v>
      </c>
      <c r="C134" s="60" t="s">
        <v>95</v>
      </c>
      <c r="D134" s="60" t="s">
        <v>107</v>
      </c>
      <c r="E134" s="54" t="s">
        <v>109</v>
      </c>
      <c r="F134" s="54"/>
      <c r="G134" s="55"/>
      <c r="H134" s="56">
        <f>H135</f>
        <v>0</v>
      </c>
      <c r="I134" s="56">
        <f>I135</f>
        <v>0</v>
      </c>
      <c r="J134" s="56" t="e">
        <f t="shared" si="1"/>
        <v>#DIV/0!</v>
      </c>
      <c r="K134" s="122"/>
    </row>
    <row r="135" spans="1:11" ht="38.25" hidden="1">
      <c r="A135" s="49" t="s">
        <v>110</v>
      </c>
      <c r="B135" s="60" t="s">
        <v>93</v>
      </c>
      <c r="C135" s="60" t="s">
        <v>95</v>
      </c>
      <c r="D135" s="60" t="s">
        <v>107</v>
      </c>
      <c r="E135" s="54" t="s">
        <v>111</v>
      </c>
      <c r="F135" s="54"/>
      <c r="G135" s="55"/>
      <c r="H135" s="56">
        <f>H136</f>
        <v>0</v>
      </c>
      <c r="I135" s="56">
        <f>I136</f>
        <v>0</v>
      </c>
      <c r="J135" s="56" t="e">
        <f t="shared" si="1"/>
        <v>#DIV/0!</v>
      </c>
      <c r="K135" s="122"/>
    </row>
    <row r="136" spans="1:11" ht="63.75" hidden="1">
      <c r="A136" s="49" t="s">
        <v>112</v>
      </c>
      <c r="B136" s="60" t="s">
        <v>93</v>
      </c>
      <c r="C136" s="60" t="s">
        <v>95</v>
      </c>
      <c r="D136" s="60" t="s">
        <v>107</v>
      </c>
      <c r="E136" s="54" t="s">
        <v>113</v>
      </c>
      <c r="F136" s="54"/>
      <c r="G136" s="55"/>
      <c r="H136" s="56">
        <f>H137</f>
        <v>0</v>
      </c>
      <c r="I136" s="56">
        <f>I137</f>
        <v>0</v>
      </c>
      <c r="J136" s="56" t="e">
        <f t="shared" si="1"/>
        <v>#DIV/0!</v>
      </c>
      <c r="K136" s="122"/>
    </row>
    <row r="137" spans="1:12" ht="25.5" hidden="1">
      <c r="A137" s="40" t="s">
        <v>70</v>
      </c>
      <c r="B137" s="60" t="s">
        <v>93</v>
      </c>
      <c r="C137" s="60" t="s">
        <v>95</v>
      </c>
      <c r="D137" s="60" t="s">
        <v>107</v>
      </c>
      <c r="E137" s="54" t="s">
        <v>113</v>
      </c>
      <c r="F137" s="54" t="s">
        <v>71</v>
      </c>
      <c r="G137" s="55"/>
      <c r="H137" s="56">
        <v>0</v>
      </c>
      <c r="I137" s="56"/>
      <c r="J137" s="56" t="e">
        <f t="shared" si="1"/>
        <v>#DIV/0!</v>
      </c>
      <c r="K137" s="122" t="e">
        <f>L137-J137</f>
        <v>#DIV/0!</v>
      </c>
      <c r="L137" s="139">
        <v>0</v>
      </c>
    </row>
    <row r="138" spans="1:12" s="10" customFormat="1" ht="12.75">
      <c r="A138" s="32" t="s">
        <v>127</v>
      </c>
      <c r="B138" s="54" t="s">
        <v>93</v>
      </c>
      <c r="C138" s="54" t="s">
        <v>80</v>
      </c>
      <c r="D138" s="54"/>
      <c r="E138" s="54"/>
      <c r="F138" s="54"/>
      <c r="G138" s="55" t="e">
        <f>#REF!+G139</f>
        <v>#REF!</v>
      </c>
      <c r="H138" s="56">
        <f>H139</f>
        <v>1049.001</v>
      </c>
      <c r="I138" s="56">
        <f>I139</f>
        <v>1049.001</v>
      </c>
      <c r="J138" s="56">
        <f t="shared" si="1"/>
        <v>100</v>
      </c>
      <c r="K138" s="122"/>
      <c r="L138" s="147"/>
    </row>
    <row r="139" spans="1:11" ht="12.75">
      <c r="A139" s="44" t="s">
        <v>128</v>
      </c>
      <c r="B139" s="54" t="s">
        <v>93</v>
      </c>
      <c r="C139" s="54" t="s">
        <v>80</v>
      </c>
      <c r="D139" s="54" t="s">
        <v>129</v>
      </c>
      <c r="E139" s="54"/>
      <c r="F139" s="54"/>
      <c r="G139" s="55" t="e">
        <f>#REF!</f>
        <v>#REF!</v>
      </c>
      <c r="H139" s="56">
        <f>H143+H140</f>
        <v>1049.001</v>
      </c>
      <c r="I139" s="56">
        <f>I143+I140</f>
        <v>1049.001</v>
      </c>
      <c r="J139" s="56">
        <f t="shared" si="1"/>
        <v>100</v>
      </c>
      <c r="K139" s="122"/>
    </row>
    <row r="140" spans="1:11" ht="25.5">
      <c r="A140" s="49" t="s">
        <v>520</v>
      </c>
      <c r="B140" s="54" t="s">
        <v>93</v>
      </c>
      <c r="C140" s="54" t="s">
        <v>80</v>
      </c>
      <c r="D140" s="54" t="s">
        <v>129</v>
      </c>
      <c r="E140" s="54" t="s">
        <v>514</v>
      </c>
      <c r="F140" s="54"/>
      <c r="G140" s="55"/>
      <c r="H140" s="56">
        <f>H141</f>
        <v>1000</v>
      </c>
      <c r="I140" s="56">
        <f>I141</f>
        <v>1000</v>
      </c>
      <c r="J140" s="56">
        <f t="shared" si="1"/>
        <v>100</v>
      </c>
      <c r="K140" s="122"/>
    </row>
    <row r="141" spans="1:11" ht="25.5">
      <c r="A141" s="44" t="s">
        <v>521</v>
      </c>
      <c r="B141" s="54" t="s">
        <v>93</v>
      </c>
      <c r="C141" s="54" t="s">
        <v>80</v>
      </c>
      <c r="D141" s="54" t="s">
        <v>129</v>
      </c>
      <c r="E141" s="54" t="s">
        <v>515</v>
      </c>
      <c r="F141" s="54"/>
      <c r="G141" s="55"/>
      <c r="H141" s="56">
        <f>H142</f>
        <v>1000</v>
      </c>
      <c r="I141" s="56">
        <f>I142</f>
        <v>1000</v>
      </c>
      <c r="J141" s="56">
        <f t="shared" si="1"/>
        <v>100</v>
      </c>
      <c r="K141" s="122"/>
    </row>
    <row r="142" spans="1:12" ht="38.25">
      <c r="A142" s="35" t="s">
        <v>130</v>
      </c>
      <c r="B142" s="54" t="s">
        <v>93</v>
      </c>
      <c r="C142" s="54" t="s">
        <v>80</v>
      </c>
      <c r="D142" s="54" t="s">
        <v>129</v>
      </c>
      <c r="E142" s="54" t="s">
        <v>515</v>
      </c>
      <c r="F142" s="54" t="s">
        <v>131</v>
      </c>
      <c r="G142" s="55"/>
      <c r="H142" s="56">
        <v>1000</v>
      </c>
      <c r="I142" s="56">
        <v>1000</v>
      </c>
      <c r="J142" s="56">
        <f t="shared" si="1"/>
        <v>100</v>
      </c>
      <c r="K142" s="122">
        <f>L142-J142</f>
        <v>900</v>
      </c>
      <c r="L142" s="139">
        <v>1000</v>
      </c>
    </row>
    <row r="143" spans="1:11" ht="12.75">
      <c r="A143" s="40" t="s">
        <v>337</v>
      </c>
      <c r="B143" s="54" t="s">
        <v>93</v>
      </c>
      <c r="C143" s="54" t="s">
        <v>80</v>
      </c>
      <c r="D143" s="54" t="s">
        <v>129</v>
      </c>
      <c r="E143" s="54" t="s">
        <v>51</v>
      </c>
      <c r="F143" s="54"/>
      <c r="G143" s="55"/>
      <c r="H143" s="56">
        <f>H144</f>
        <v>49.001</v>
      </c>
      <c r="I143" s="56">
        <f>I144</f>
        <v>49.001</v>
      </c>
      <c r="J143" s="56">
        <f t="shared" si="1"/>
        <v>100</v>
      </c>
      <c r="K143" s="122"/>
    </row>
    <row r="144" spans="1:11" ht="25.5">
      <c r="A144" s="93" t="s">
        <v>397</v>
      </c>
      <c r="B144" s="54" t="s">
        <v>93</v>
      </c>
      <c r="C144" s="54" t="s">
        <v>80</v>
      </c>
      <c r="D144" s="54" t="s">
        <v>129</v>
      </c>
      <c r="E144" s="54" t="s">
        <v>398</v>
      </c>
      <c r="F144" s="54"/>
      <c r="G144" s="55"/>
      <c r="H144" s="56">
        <f>H145+H146</f>
        <v>49.001</v>
      </c>
      <c r="I144" s="56">
        <f>I145+I146</f>
        <v>49.001</v>
      </c>
      <c r="J144" s="56">
        <f t="shared" si="1"/>
        <v>100</v>
      </c>
      <c r="K144" s="122"/>
    </row>
    <row r="145" spans="1:12" ht="25.5">
      <c r="A145" s="40" t="s">
        <v>70</v>
      </c>
      <c r="B145" s="54" t="s">
        <v>93</v>
      </c>
      <c r="C145" s="54" t="s">
        <v>80</v>
      </c>
      <c r="D145" s="54" t="s">
        <v>129</v>
      </c>
      <c r="E145" s="54" t="s">
        <v>398</v>
      </c>
      <c r="F145" s="54" t="s">
        <v>71</v>
      </c>
      <c r="G145" s="55"/>
      <c r="H145" s="56">
        <v>48</v>
      </c>
      <c r="I145" s="56">
        <v>48</v>
      </c>
      <c r="J145" s="56">
        <f t="shared" si="1"/>
        <v>100</v>
      </c>
      <c r="K145" s="122">
        <f>L145-J145</f>
        <v>-52</v>
      </c>
      <c r="L145" s="139">
        <v>48</v>
      </c>
    </row>
    <row r="146" spans="1:12" ht="38.25">
      <c r="A146" s="35" t="s">
        <v>130</v>
      </c>
      <c r="B146" s="54" t="s">
        <v>93</v>
      </c>
      <c r="C146" s="54" t="s">
        <v>80</v>
      </c>
      <c r="D146" s="54" t="s">
        <v>129</v>
      </c>
      <c r="E146" s="54" t="s">
        <v>398</v>
      </c>
      <c r="F146" s="54" t="s">
        <v>131</v>
      </c>
      <c r="G146" s="55"/>
      <c r="H146" s="56">
        <v>1.001</v>
      </c>
      <c r="I146" s="56">
        <v>1.001</v>
      </c>
      <c r="J146" s="56">
        <f t="shared" si="1"/>
        <v>100</v>
      </c>
      <c r="K146" s="122">
        <f>L146-J146</f>
        <v>-98.999</v>
      </c>
      <c r="L146" s="139">
        <v>1.001</v>
      </c>
    </row>
    <row r="147" spans="1:11" ht="12.75">
      <c r="A147" s="44" t="s">
        <v>132</v>
      </c>
      <c r="B147" s="54" t="s">
        <v>93</v>
      </c>
      <c r="C147" s="54" t="s">
        <v>107</v>
      </c>
      <c r="D147" s="54"/>
      <c r="E147" s="54"/>
      <c r="F147" s="54"/>
      <c r="G147" s="55" t="e">
        <f>#REF!</f>
        <v>#REF!</v>
      </c>
      <c r="H147" s="56">
        <f>H149</f>
        <v>233.422</v>
      </c>
      <c r="I147" s="56">
        <f>I149</f>
        <v>233.08378</v>
      </c>
      <c r="J147" s="56">
        <f t="shared" si="1"/>
        <v>99.8551036320484</v>
      </c>
      <c r="K147" s="122"/>
    </row>
    <row r="148" spans="1:11" ht="25.5">
      <c r="A148" s="44" t="s">
        <v>133</v>
      </c>
      <c r="B148" s="54" t="s">
        <v>93</v>
      </c>
      <c r="C148" s="54" t="s">
        <v>107</v>
      </c>
      <c r="D148" s="54" t="s">
        <v>95</v>
      </c>
      <c r="E148" s="54"/>
      <c r="F148" s="54"/>
      <c r="G148" s="55"/>
      <c r="H148" s="56">
        <f>H149</f>
        <v>233.422</v>
      </c>
      <c r="I148" s="56">
        <f>I149</f>
        <v>233.08378</v>
      </c>
      <c r="J148" s="56">
        <f t="shared" si="1"/>
        <v>99.8551036320484</v>
      </c>
      <c r="K148" s="122"/>
    </row>
    <row r="149" spans="1:11" ht="12.75">
      <c r="A149" s="44" t="s">
        <v>134</v>
      </c>
      <c r="B149" s="54" t="s">
        <v>93</v>
      </c>
      <c r="C149" s="54" t="s">
        <v>107</v>
      </c>
      <c r="D149" s="54" t="s">
        <v>95</v>
      </c>
      <c r="E149" s="54" t="s">
        <v>135</v>
      </c>
      <c r="F149" s="54"/>
      <c r="G149" s="55" t="e">
        <f>#REF!</f>
        <v>#REF!</v>
      </c>
      <c r="H149" s="56">
        <f>H150</f>
        <v>233.422</v>
      </c>
      <c r="I149" s="56">
        <f>I150</f>
        <v>233.08378</v>
      </c>
      <c r="J149" s="56">
        <f t="shared" si="1"/>
        <v>99.8551036320484</v>
      </c>
      <c r="K149" s="122"/>
    </row>
    <row r="150" spans="1:11" ht="12.75">
      <c r="A150" s="44" t="s">
        <v>136</v>
      </c>
      <c r="B150" s="54" t="s">
        <v>93</v>
      </c>
      <c r="C150" s="54" t="s">
        <v>107</v>
      </c>
      <c r="D150" s="54" t="s">
        <v>95</v>
      </c>
      <c r="E150" s="54" t="s">
        <v>137</v>
      </c>
      <c r="F150" s="54"/>
      <c r="G150" s="55"/>
      <c r="H150" s="56">
        <f>H151</f>
        <v>233.422</v>
      </c>
      <c r="I150" s="56">
        <f>I151</f>
        <v>233.08378</v>
      </c>
      <c r="J150" s="56">
        <f t="shared" si="1"/>
        <v>99.8551036320484</v>
      </c>
      <c r="K150" s="122"/>
    </row>
    <row r="151" spans="1:12" ht="25.5">
      <c r="A151" s="35" t="s">
        <v>138</v>
      </c>
      <c r="B151" s="54" t="s">
        <v>93</v>
      </c>
      <c r="C151" s="54" t="s">
        <v>107</v>
      </c>
      <c r="D151" s="54" t="s">
        <v>95</v>
      </c>
      <c r="E151" s="54" t="s">
        <v>137</v>
      </c>
      <c r="F151" s="54" t="s">
        <v>139</v>
      </c>
      <c r="G151" s="55"/>
      <c r="H151" s="56">
        <v>233.422</v>
      </c>
      <c r="I151" s="56">
        <v>233.08378</v>
      </c>
      <c r="J151" s="56">
        <f t="shared" si="1"/>
        <v>99.8551036320484</v>
      </c>
      <c r="K151" s="122">
        <f>L151-J151</f>
        <v>133.56689636795159</v>
      </c>
      <c r="L151" s="139">
        <v>233.422</v>
      </c>
    </row>
    <row r="152" spans="1:11" ht="12.75">
      <c r="A152" s="35" t="s">
        <v>334</v>
      </c>
      <c r="B152" s="54" t="s">
        <v>93</v>
      </c>
      <c r="C152" s="54"/>
      <c r="D152" s="54"/>
      <c r="E152" s="54"/>
      <c r="F152" s="54"/>
      <c r="G152" s="55"/>
      <c r="H152" s="56">
        <f>H153+H197+H163+H193+H172+H185+H159</f>
        <v>198196.45906999998</v>
      </c>
      <c r="I152" s="56">
        <f>I153+I197+I163+I193+I172+I185+I159</f>
        <v>196159.34075</v>
      </c>
      <c r="J152" s="56">
        <f t="shared" si="1"/>
        <v>98.97217219240002</v>
      </c>
      <c r="K152" s="122"/>
    </row>
    <row r="153" spans="1:11" ht="12.75">
      <c r="A153" s="44" t="s">
        <v>115</v>
      </c>
      <c r="B153" s="54" t="s">
        <v>93</v>
      </c>
      <c r="C153" s="54" t="s">
        <v>31</v>
      </c>
      <c r="D153" s="54" t="s">
        <v>116</v>
      </c>
      <c r="E153" s="54"/>
      <c r="F153" s="54"/>
      <c r="G153" s="55">
        <f>G154</f>
        <v>0</v>
      </c>
      <c r="H153" s="56">
        <f>H154</f>
        <v>529.9</v>
      </c>
      <c r="I153" s="56">
        <f>I154</f>
        <v>527.8</v>
      </c>
      <c r="J153" s="56">
        <f t="shared" si="1"/>
        <v>99.60369881109644</v>
      </c>
      <c r="K153" s="122"/>
    </row>
    <row r="154" spans="1:11" ht="12.75">
      <c r="A154" s="39" t="s">
        <v>117</v>
      </c>
      <c r="B154" s="54" t="s">
        <v>93</v>
      </c>
      <c r="C154" s="54" t="s">
        <v>31</v>
      </c>
      <c r="D154" s="54" t="s">
        <v>118</v>
      </c>
      <c r="E154" s="54"/>
      <c r="F154" s="54"/>
      <c r="G154" s="55">
        <f>G197</f>
        <v>0</v>
      </c>
      <c r="H154" s="56">
        <f>H155</f>
        <v>529.9</v>
      </c>
      <c r="I154" s="56">
        <f>I155</f>
        <v>527.8</v>
      </c>
      <c r="J154" s="56">
        <f aca="true" t="shared" si="4" ref="J154:J217">I154/H154*100</f>
        <v>99.60369881109644</v>
      </c>
      <c r="K154" s="122"/>
    </row>
    <row r="155" spans="1:11" ht="25.5">
      <c r="A155" s="49" t="s">
        <v>119</v>
      </c>
      <c r="B155" s="54" t="s">
        <v>93</v>
      </c>
      <c r="C155" s="54" t="s">
        <v>31</v>
      </c>
      <c r="D155" s="54" t="s">
        <v>118</v>
      </c>
      <c r="E155" s="54" t="s">
        <v>120</v>
      </c>
      <c r="F155" s="54"/>
      <c r="G155" s="55"/>
      <c r="H155" s="56">
        <f>H156</f>
        <v>529.9</v>
      </c>
      <c r="I155" s="56">
        <f>I156</f>
        <v>527.8</v>
      </c>
      <c r="J155" s="56">
        <f t="shared" si="4"/>
        <v>99.60369881109644</v>
      </c>
      <c r="K155" s="122"/>
    </row>
    <row r="156" spans="1:11" ht="51">
      <c r="A156" s="49" t="s">
        <v>121</v>
      </c>
      <c r="B156" s="54" t="s">
        <v>93</v>
      </c>
      <c r="C156" s="54" t="s">
        <v>31</v>
      </c>
      <c r="D156" s="54" t="s">
        <v>118</v>
      </c>
      <c r="E156" s="54" t="s">
        <v>122</v>
      </c>
      <c r="F156" s="54"/>
      <c r="G156" s="55"/>
      <c r="H156" s="56">
        <f>H157</f>
        <v>529.9</v>
      </c>
      <c r="I156" s="56">
        <f>I157</f>
        <v>527.8</v>
      </c>
      <c r="J156" s="56">
        <f t="shared" si="4"/>
        <v>99.60369881109644</v>
      </c>
      <c r="K156" s="122"/>
    </row>
    <row r="157" spans="1:11" ht="89.25">
      <c r="A157" s="94" t="s">
        <v>123</v>
      </c>
      <c r="B157" s="54" t="s">
        <v>93</v>
      </c>
      <c r="C157" s="54" t="s">
        <v>31</v>
      </c>
      <c r="D157" s="54" t="s">
        <v>118</v>
      </c>
      <c r="E157" s="54" t="s">
        <v>124</v>
      </c>
      <c r="F157" s="54"/>
      <c r="G157" s="55"/>
      <c r="H157" s="56">
        <f>H158</f>
        <v>529.9</v>
      </c>
      <c r="I157" s="56">
        <f>I158</f>
        <v>527.8</v>
      </c>
      <c r="J157" s="56">
        <f t="shared" si="4"/>
        <v>99.60369881109644</v>
      </c>
      <c r="K157" s="122"/>
    </row>
    <row r="158" spans="1:12" ht="12.75">
      <c r="A158" s="45" t="s">
        <v>125</v>
      </c>
      <c r="B158" s="54" t="s">
        <v>93</v>
      </c>
      <c r="C158" s="54" t="s">
        <v>31</v>
      </c>
      <c r="D158" s="54" t="s">
        <v>118</v>
      </c>
      <c r="E158" s="54" t="s">
        <v>124</v>
      </c>
      <c r="F158" s="54" t="s">
        <v>126</v>
      </c>
      <c r="G158" s="55"/>
      <c r="H158" s="56">
        <v>529.9</v>
      </c>
      <c r="I158" s="56">
        <v>527.8</v>
      </c>
      <c r="J158" s="56">
        <f t="shared" si="4"/>
        <v>99.60369881109644</v>
      </c>
      <c r="K158" s="122">
        <f>L158-J158</f>
        <v>430.29630118890356</v>
      </c>
      <c r="L158" s="139">
        <v>529.9</v>
      </c>
    </row>
    <row r="159" spans="1:11" ht="12.75">
      <c r="A159" s="32" t="s">
        <v>184</v>
      </c>
      <c r="B159" s="54" t="s">
        <v>93</v>
      </c>
      <c r="C159" s="54" t="s">
        <v>118</v>
      </c>
      <c r="D159" s="54"/>
      <c r="E159" s="54"/>
      <c r="F159" s="54"/>
      <c r="G159" s="55"/>
      <c r="H159" s="56">
        <f>H160</f>
        <v>124749.22607</v>
      </c>
      <c r="I159" s="56">
        <f>I160</f>
        <v>124636.52975</v>
      </c>
      <c r="J159" s="56">
        <f t="shared" si="4"/>
        <v>99.90966170809207</v>
      </c>
      <c r="K159" s="122"/>
    </row>
    <row r="160" spans="1:11" ht="38.25">
      <c r="A160" s="32" t="s">
        <v>185</v>
      </c>
      <c r="B160" s="54" t="s">
        <v>93</v>
      </c>
      <c r="C160" s="54" t="s">
        <v>118</v>
      </c>
      <c r="D160" s="54" t="s">
        <v>11</v>
      </c>
      <c r="E160" s="54"/>
      <c r="F160" s="54"/>
      <c r="G160" s="55"/>
      <c r="H160" s="56">
        <f>H161</f>
        <v>124749.22607</v>
      </c>
      <c r="I160" s="56">
        <f>I161</f>
        <v>124636.52975</v>
      </c>
      <c r="J160" s="56">
        <f t="shared" si="4"/>
        <v>99.90966170809207</v>
      </c>
      <c r="K160" s="122"/>
    </row>
    <row r="161" spans="1:11" ht="25.5">
      <c r="A161" s="142" t="s">
        <v>518</v>
      </c>
      <c r="B161" s="54" t="s">
        <v>93</v>
      </c>
      <c r="C161" s="54" t="s">
        <v>118</v>
      </c>
      <c r="D161" s="54" t="s">
        <v>11</v>
      </c>
      <c r="E161" s="54" t="s">
        <v>471</v>
      </c>
      <c r="F161" s="54"/>
      <c r="G161" s="55"/>
      <c r="H161" s="56">
        <f>H162</f>
        <v>124749.22607</v>
      </c>
      <c r="I161" s="56">
        <f>I162</f>
        <v>124636.52975</v>
      </c>
      <c r="J161" s="56">
        <f t="shared" si="4"/>
        <v>99.90966170809207</v>
      </c>
      <c r="K161" s="122"/>
    </row>
    <row r="162" spans="1:12" s="162" customFormat="1" ht="12.75">
      <c r="A162" s="35" t="s">
        <v>430</v>
      </c>
      <c r="B162" s="54" t="s">
        <v>93</v>
      </c>
      <c r="C162" s="54" t="s">
        <v>118</v>
      </c>
      <c r="D162" s="54" t="s">
        <v>11</v>
      </c>
      <c r="E162" s="54" t="s">
        <v>471</v>
      </c>
      <c r="F162" s="54" t="s">
        <v>428</v>
      </c>
      <c r="G162" s="55"/>
      <c r="H162" s="56">
        <f>124733.52607+15.7</f>
        <v>124749.22607</v>
      </c>
      <c r="I162" s="56">
        <v>124636.52975</v>
      </c>
      <c r="J162" s="56">
        <f t="shared" si="4"/>
        <v>99.90966170809207</v>
      </c>
      <c r="K162" s="160">
        <f>L162-J162</f>
        <v>124633.61640829191</v>
      </c>
      <c r="L162" s="161">
        <v>124733.52607</v>
      </c>
    </row>
    <row r="163" spans="1:11" ht="12.75">
      <c r="A163" s="45" t="s">
        <v>127</v>
      </c>
      <c r="B163" s="54" t="s">
        <v>93</v>
      </c>
      <c r="C163" s="54" t="s">
        <v>80</v>
      </c>
      <c r="D163" s="54" t="s">
        <v>116</v>
      </c>
      <c r="E163" s="54"/>
      <c r="F163" s="54"/>
      <c r="G163" s="55"/>
      <c r="H163" s="56">
        <f>H164+H169</f>
        <v>34696.362</v>
      </c>
      <c r="I163" s="56">
        <f>I164+I169</f>
        <v>32774.04</v>
      </c>
      <c r="J163" s="56">
        <f t="shared" si="4"/>
        <v>94.4595862816972</v>
      </c>
      <c r="K163" s="122"/>
    </row>
    <row r="164" spans="1:11" ht="12.75">
      <c r="A164" s="45" t="s">
        <v>441</v>
      </c>
      <c r="B164" s="54" t="s">
        <v>93</v>
      </c>
      <c r="C164" s="54" t="s">
        <v>80</v>
      </c>
      <c r="D164" s="54" t="s">
        <v>11</v>
      </c>
      <c r="E164" s="54"/>
      <c r="F164" s="54"/>
      <c r="G164" s="55"/>
      <c r="H164" s="56">
        <f>H167+H165</f>
        <v>33189.866</v>
      </c>
      <c r="I164" s="56">
        <f>I167+I165</f>
        <v>31267.543999999998</v>
      </c>
      <c r="J164" s="56">
        <f t="shared" si="4"/>
        <v>94.2081055705377</v>
      </c>
      <c r="K164" s="122"/>
    </row>
    <row r="165" spans="1:11" ht="76.5">
      <c r="A165" s="45" t="s">
        <v>485</v>
      </c>
      <c r="B165" s="54" t="s">
        <v>93</v>
      </c>
      <c r="C165" s="54" t="s">
        <v>80</v>
      </c>
      <c r="D165" s="54" t="s">
        <v>11</v>
      </c>
      <c r="E165" s="54" t="s">
        <v>484</v>
      </c>
      <c r="F165" s="54"/>
      <c r="G165" s="55"/>
      <c r="H165" s="56">
        <f>H166</f>
        <v>30917.622000000003</v>
      </c>
      <c r="I165" s="56">
        <f>I166</f>
        <v>28995.3</v>
      </c>
      <c r="J165" s="56">
        <f t="shared" si="4"/>
        <v>93.78243902457956</v>
      </c>
      <c r="K165" s="122"/>
    </row>
    <row r="166" spans="1:12" s="162" customFormat="1" ht="12.75">
      <c r="A166" s="35" t="s">
        <v>430</v>
      </c>
      <c r="B166" s="54" t="s">
        <v>93</v>
      </c>
      <c r="C166" s="54" t="s">
        <v>80</v>
      </c>
      <c r="D166" s="54" t="s">
        <v>11</v>
      </c>
      <c r="E166" s="54" t="s">
        <v>484</v>
      </c>
      <c r="F166" s="54" t="s">
        <v>428</v>
      </c>
      <c r="G166" s="55"/>
      <c r="H166" s="56">
        <f>29410.687+1506.935</f>
        <v>30917.622000000003</v>
      </c>
      <c r="I166" s="56">
        <v>28995.3</v>
      </c>
      <c r="J166" s="56">
        <f t="shared" si="4"/>
        <v>93.78243902457956</v>
      </c>
      <c r="K166" s="160">
        <f>L166-J166</f>
        <v>29316.90456097542</v>
      </c>
      <c r="L166" s="161">
        <v>29410.687</v>
      </c>
    </row>
    <row r="167" spans="1:11" ht="38.25">
      <c r="A167" s="35" t="s">
        <v>429</v>
      </c>
      <c r="B167" s="54" t="s">
        <v>93</v>
      </c>
      <c r="C167" s="54" t="s">
        <v>80</v>
      </c>
      <c r="D167" s="54" t="s">
        <v>11</v>
      </c>
      <c r="E167" s="54" t="s">
        <v>427</v>
      </c>
      <c r="F167" s="54"/>
      <c r="G167" s="55"/>
      <c r="H167" s="56">
        <f>H168</f>
        <v>2272.244</v>
      </c>
      <c r="I167" s="56">
        <f>I168</f>
        <v>2272.244</v>
      </c>
      <c r="J167" s="56">
        <f t="shared" si="4"/>
        <v>100</v>
      </c>
      <c r="K167" s="122"/>
    </row>
    <row r="168" spans="1:12" ht="12.75">
      <c r="A168" s="35" t="s">
        <v>430</v>
      </c>
      <c r="B168" s="54" t="s">
        <v>93</v>
      </c>
      <c r="C168" s="54" t="s">
        <v>80</v>
      </c>
      <c r="D168" s="54" t="s">
        <v>11</v>
      </c>
      <c r="E168" s="54" t="s">
        <v>427</v>
      </c>
      <c r="F168" s="54" t="s">
        <v>428</v>
      </c>
      <c r="G168" s="55"/>
      <c r="H168" s="56">
        <v>2272.244</v>
      </c>
      <c r="I168" s="56">
        <v>2272.244</v>
      </c>
      <c r="J168" s="56">
        <f t="shared" si="4"/>
        <v>100</v>
      </c>
      <c r="K168" s="122">
        <f>L168-J168</f>
        <v>2172.244</v>
      </c>
      <c r="L168" s="139">
        <v>2272.244</v>
      </c>
    </row>
    <row r="169" spans="1:11" ht="12.75">
      <c r="A169" s="133" t="s">
        <v>128</v>
      </c>
      <c r="B169" s="54" t="s">
        <v>93</v>
      </c>
      <c r="C169" s="54" t="s">
        <v>80</v>
      </c>
      <c r="D169" s="54" t="s">
        <v>129</v>
      </c>
      <c r="E169" s="54"/>
      <c r="F169" s="54"/>
      <c r="G169" s="55"/>
      <c r="H169" s="56">
        <f>H170</f>
        <v>1506.496</v>
      </c>
      <c r="I169" s="56">
        <f>I170</f>
        <v>1506.496</v>
      </c>
      <c r="J169" s="56">
        <f t="shared" si="4"/>
        <v>100</v>
      </c>
      <c r="K169" s="122"/>
    </row>
    <row r="170" spans="1:11" ht="38.25">
      <c r="A170" s="35" t="s">
        <v>429</v>
      </c>
      <c r="B170" s="54" t="s">
        <v>93</v>
      </c>
      <c r="C170" s="54" t="s">
        <v>80</v>
      </c>
      <c r="D170" s="54" t="s">
        <v>129</v>
      </c>
      <c r="E170" s="54" t="s">
        <v>427</v>
      </c>
      <c r="F170" s="54"/>
      <c r="G170" s="55"/>
      <c r="H170" s="56">
        <f>H171</f>
        <v>1506.496</v>
      </c>
      <c r="I170" s="56">
        <f>I171</f>
        <v>1506.496</v>
      </c>
      <c r="J170" s="56">
        <f t="shared" si="4"/>
        <v>100</v>
      </c>
      <c r="K170" s="122"/>
    </row>
    <row r="171" spans="1:12" ht="12.75">
      <c r="A171" s="35" t="s">
        <v>430</v>
      </c>
      <c r="B171" s="54" t="s">
        <v>93</v>
      </c>
      <c r="C171" s="54" t="s">
        <v>80</v>
      </c>
      <c r="D171" s="54" t="s">
        <v>129</v>
      </c>
      <c r="E171" s="54" t="s">
        <v>427</v>
      </c>
      <c r="F171" s="54" t="s">
        <v>428</v>
      </c>
      <c r="G171" s="55"/>
      <c r="H171" s="56">
        <v>1506.496</v>
      </c>
      <c r="I171" s="56">
        <v>1506.496</v>
      </c>
      <c r="J171" s="56">
        <f t="shared" si="4"/>
        <v>100</v>
      </c>
      <c r="K171" s="122">
        <f>L171-J171</f>
        <v>1406.496</v>
      </c>
      <c r="L171" s="139">
        <v>1506.496</v>
      </c>
    </row>
    <row r="172" spans="1:11" ht="12.75">
      <c r="A172" s="35" t="s">
        <v>194</v>
      </c>
      <c r="B172" s="54" t="s">
        <v>93</v>
      </c>
      <c r="C172" s="54" t="s">
        <v>53</v>
      </c>
      <c r="D172" s="54"/>
      <c r="E172" s="54"/>
      <c r="F172" s="54"/>
      <c r="G172" s="55"/>
      <c r="H172" s="56">
        <f>H180+H173</f>
        <v>1351.08</v>
      </c>
      <c r="I172" s="56">
        <f>I180+I173</f>
        <v>1351.08</v>
      </c>
      <c r="J172" s="56">
        <f t="shared" si="4"/>
        <v>100</v>
      </c>
      <c r="K172" s="122"/>
    </row>
    <row r="173" spans="1:11" ht="12.75">
      <c r="A173" s="35" t="s">
        <v>195</v>
      </c>
      <c r="B173" s="54" t="s">
        <v>93</v>
      </c>
      <c r="C173" s="54" t="s">
        <v>53</v>
      </c>
      <c r="D173" s="54" t="s">
        <v>31</v>
      </c>
      <c r="E173" s="54"/>
      <c r="F173" s="54"/>
      <c r="G173" s="55"/>
      <c r="H173" s="56">
        <f>H178+H174</f>
        <v>1011.0799999999999</v>
      </c>
      <c r="I173" s="56">
        <f>I178+I174</f>
        <v>1011.0799999999999</v>
      </c>
      <c r="J173" s="56">
        <f t="shared" si="4"/>
        <v>100</v>
      </c>
      <c r="K173" s="122"/>
    </row>
    <row r="174" spans="1:11" ht="25.5">
      <c r="A174" s="49" t="s">
        <v>161</v>
      </c>
      <c r="B174" s="54" t="s">
        <v>93</v>
      </c>
      <c r="C174" s="54" t="s">
        <v>53</v>
      </c>
      <c r="D174" s="54" t="s">
        <v>31</v>
      </c>
      <c r="E174" s="54" t="s">
        <v>164</v>
      </c>
      <c r="F174" s="54"/>
      <c r="G174" s="55"/>
      <c r="H174" s="56">
        <f>H175</f>
        <v>496.08</v>
      </c>
      <c r="I174" s="56">
        <f>I175</f>
        <v>496.08</v>
      </c>
      <c r="J174" s="56">
        <f t="shared" si="4"/>
        <v>100</v>
      </c>
      <c r="K174" s="122"/>
    </row>
    <row r="175" spans="1:11" ht="38.25">
      <c r="A175" s="49" t="s">
        <v>163</v>
      </c>
      <c r="B175" s="54" t="s">
        <v>93</v>
      </c>
      <c r="C175" s="54" t="s">
        <v>53</v>
      </c>
      <c r="D175" s="54" t="s">
        <v>31</v>
      </c>
      <c r="E175" s="54" t="s">
        <v>463</v>
      </c>
      <c r="F175" s="54"/>
      <c r="G175" s="55"/>
      <c r="H175" s="56">
        <f>H176</f>
        <v>496.08</v>
      </c>
      <c r="I175" s="56">
        <f>I176</f>
        <v>496.08</v>
      </c>
      <c r="J175" s="56">
        <f t="shared" si="4"/>
        <v>100</v>
      </c>
      <c r="K175" s="122"/>
    </row>
    <row r="176" spans="1:11" ht="89.25">
      <c r="A176" s="86" t="s">
        <v>464</v>
      </c>
      <c r="B176" s="54" t="s">
        <v>93</v>
      </c>
      <c r="C176" s="54" t="s">
        <v>53</v>
      </c>
      <c r="D176" s="54" t="s">
        <v>31</v>
      </c>
      <c r="E176" s="54" t="s">
        <v>463</v>
      </c>
      <c r="F176" s="54"/>
      <c r="G176" s="55"/>
      <c r="H176" s="56">
        <f>H177</f>
        <v>496.08</v>
      </c>
      <c r="I176" s="56">
        <f>I177</f>
        <v>496.08</v>
      </c>
      <c r="J176" s="56">
        <f t="shared" si="4"/>
        <v>100</v>
      </c>
      <c r="K176" s="122"/>
    </row>
    <row r="177" spans="1:12" ht="12.75">
      <c r="A177" s="35" t="s">
        <v>430</v>
      </c>
      <c r="B177" s="54" t="s">
        <v>93</v>
      </c>
      <c r="C177" s="54" t="s">
        <v>53</v>
      </c>
      <c r="D177" s="54" t="s">
        <v>31</v>
      </c>
      <c r="E177" s="54" t="s">
        <v>463</v>
      </c>
      <c r="F177" s="54" t="s">
        <v>428</v>
      </c>
      <c r="G177" s="55"/>
      <c r="H177" s="56">
        <v>496.08</v>
      </c>
      <c r="I177" s="56">
        <v>496.08</v>
      </c>
      <c r="J177" s="56">
        <f t="shared" si="4"/>
        <v>100</v>
      </c>
      <c r="K177" s="122">
        <f>L177-J177</f>
        <v>396.08</v>
      </c>
      <c r="L177" s="139">
        <v>496.08</v>
      </c>
    </row>
    <row r="178" spans="1:11" ht="38.25">
      <c r="A178" s="35" t="s">
        <v>429</v>
      </c>
      <c r="B178" s="54" t="s">
        <v>93</v>
      </c>
      <c r="C178" s="54" t="s">
        <v>53</v>
      </c>
      <c r="D178" s="54" t="s">
        <v>31</v>
      </c>
      <c r="E178" s="54" t="s">
        <v>427</v>
      </c>
      <c r="F178" s="54"/>
      <c r="G178" s="55"/>
      <c r="H178" s="56">
        <f>H179</f>
        <v>515</v>
      </c>
      <c r="I178" s="56">
        <f>I179</f>
        <v>515</v>
      </c>
      <c r="J178" s="56">
        <f t="shared" si="4"/>
        <v>100</v>
      </c>
      <c r="K178" s="122"/>
    </row>
    <row r="179" spans="1:12" ht="12.75">
      <c r="A179" s="35" t="s">
        <v>430</v>
      </c>
      <c r="B179" s="54" t="s">
        <v>93</v>
      </c>
      <c r="C179" s="54" t="s">
        <v>53</v>
      </c>
      <c r="D179" s="54" t="s">
        <v>31</v>
      </c>
      <c r="E179" s="54" t="s">
        <v>427</v>
      </c>
      <c r="F179" s="54" t="s">
        <v>428</v>
      </c>
      <c r="G179" s="55"/>
      <c r="H179" s="56">
        <v>515</v>
      </c>
      <c r="I179" s="56">
        <v>515</v>
      </c>
      <c r="J179" s="56">
        <f t="shared" si="4"/>
        <v>100</v>
      </c>
      <c r="K179" s="122">
        <f>L179-J179</f>
        <v>415</v>
      </c>
      <c r="L179" s="139">
        <v>515</v>
      </c>
    </row>
    <row r="180" spans="1:11" ht="12.75">
      <c r="A180" s="35" t="s">
        <v>301</v>
      </c>
      <c r="B180" s="54" t="s">
        <v>93</v>
      </c>
      <c r="C180" s="54" t="s">
        <v>53</v>
      </c>
      <c r="D180" s="54" t="s">
        <v>118</v>
      </c>
      <c r="E180" s="54"/>
      <c r="F180" s="54"/>
      <c r="G180" s="55"/>
      <c r="H180" s="56">
        <f>H181+H183</f>
        <v>340</v>
      </c>
      <c r="I180" s="56">
        <f>I181+I183</f>
        <v>340</v>
      </c>
      <c r="J180" s="56">
        <f t="shared" si="4"/>
        <v>100</v>
      </c>
      <c r="K180" s="122"/>
    </row>
    <row r="181" spans="1:11" ht="38.25">
      <c r="A181" s="35" t="s">
        <v>429</v>
      </c>
      <c r="B181" s="54" t="s">
        <v>93</v>
      </c>
      <c r="C181" s="54" t="s">
        <v>53</v>
      </c>
      <c r="D181" s="54" t="s">
        <v>118</v>
      </c>
      <c r="E181" s="54" t="s">
        <v>427</v>
      </c>
      <c r="F181" s="54"/>
      <c r="G181" s="55"/>
      <c r="H181" s="56">
        <f>H182</f>
        <v>40</v>
      </c>
      <c r="I181" s="56">
        <f>I182</f>
        <v>40</v>
      </c>
      <c r="J181" s="56">
        <f t="shared" si="4"/>
        <v>100</v>
      </c>
      <c r="K181" s="122"/>
    </row>
    <row r="182" spans="1:12" ht="12.75">
      <c r="A182" s="35" t="s">
        <v>430</v>
      </c>
      <c r="B182" s="54" t="s">
        <v>93</v>
      </c>
      <c r="C182" s="54" t="s">
        <v>53</v>
      </c>
      <c r="D182" s="54" t="s">
        <v>118</v>
      </c>
      <c r="E182" s="54" t="s">
        <v>427</v>
      </c>
      <c r="F182" s="54" t="s">
        <v>428</v>
      </c>
      <c r="G182" s="55"/>
      <c r="H182" s="56">
        <v>40</v>
      </c>
      <c r="I182" s="56">
        <v>40</v>
      </c>
      <c r="J182" s="56">
        <f t="shared" si="4"/>
        <v>100</v>
      </c>
      <c r="K182" s="122">
        <f>L182-J182</f>
        <v>-60</v>
      </c>
      <c r="L182" s="139">
        <v>40</v>
      </c>
    </row>
    <row r="183" spans="1:11" ht="25.5">
      <c r="A183" s="97" t="s">
        <v>378</v>
      </c>
      <c r="B183" s="54" t="s">
        <v>93</v>
      </c>
      <c r="C183" s="54" t="s">
        <v>53</v>
      </c>
      <c r="D183" s="54" t="s">
        <v>118</v>
      </c>
      <c r="E183" s="54" t="s">
        <v>379</v>
      </c>
      <c r="F183" s="54"/>
      <c r="G183" s="55"/>
      <c r="H183" s="56">
        <f>H184</f>
        <v>300</v>
      </c>
      <c r="I183" s="56">
        <f>I184</f>
        <v>300</v>
      </c>
      <c r="J183" s="56">
        <f t="shared" si="4"/>
        <v>100</v>
      </c>
      <c r="K183" s="122"/>
    </row>
    <row r="184" spans="1:12" ht="12.75">
      <c r="A184" s="35" t="s">
        <v>430</v>
      </c>
      <c r="B184" s="54" t="s">
        <v>93</v>
      </c>
      <c r="C184" s="54" t="s">
        <v>53</v>
      </c>
      <c r="D184" s="54" t="s">
        <v>118</v>
      </c>
      <c r="E184" s="54" t="s">
        <v>379</v>
      </c>
      <c r="F184" s="54" t="s">
        <v>428</v>
      </c>
      <c r="G184" s="55"/>
      <c r="H184" s="56">
        <v>300</v>
      </c>
      <c r="I184" s="56">
        <v>300</v>
      </c>
      <c r="J184" s="56">
        <f t="shared" si="4"/>
        <v>100</v>
      </c>
      <c r="K184" s="122">
        <f>L184-J184</f>
        <v>200</v>
      </c>
      <c r="L184" s="139">
        <v>300</v>
      </c>
    </row>
    <row r="185" spans="1:11" ht="12.75">
      <c r="A185" s="32" t="s">
        <v>210</v>
      </c>
      <c r="B185" s="54" t="s">
        <v>93</v>
      </c>
      <c r="C185" s="54" t="s">
        <v>211</v>
      </c>
      <c r="D185" s="54" t="s">
        <v>116</v>
      </c>
      <c r="E185" s="54"/>
      <c r="F185" s="54"/>
      <c r="G185" s="55"/>
      <c r="H185" s="56">
        <f>H186</f>
        <v>1525.935</v>
      </c>
      <c r="I185" s="56">
        <f>I186</f>
        <v>1525.935</v>
      </c>
      <c r="J185" s="56">
        <f t="shared" si="4"/>
        <v>100</v>
      </c>
      <c r="K185" s="122"/>
    </row>
    <row r="186" spans="1:11" ht="12.75">
      <c r="A186" s="32" t="s">
        <v>212</v>
      </c>
      <c r="B186" s="54" t="s">
        <v>93</v>
      </c>
      <c r="C186" s="54" t="s">
        <v>211</v>
      </c>
      <c r="D186" s="54" t="s">
        <v>95</v>
      </c>
      <c r="E186" s="54"/>
      <c r="F186" s="54"/>
      <c r="G186" s="55"/>
      <c r="H186" s="56">
        <f>H191+H187+H189</f>
        <v>1525.935</v>
      </c>
      <c r="I186" s="56">
        <f>I191+I187+I189</f>
        <v>1525.935</v>
      </c>
      <c r="J186" s="56">
        <f t="shared" si="4"/>
        <v>100</v>
      </c>
      <c r="K186" s="122"/>
    </row>
    <row r="187" spans="1:11" ht="25.5">
      <c r="A187" s="89" t="s">
        <v>516</v>
      </c>
      <c r="B187" s="54" t="s">
        <v>93</v>
      </c>
      <c r="C187" s="54" t="s">
        <v>211</v>
      </c>
      <c r="D187" s="54" t="s">
        <v>95</v>
      </c>
      <c r="E187" s="54" t="s">
        <v>535</v>
      </c>
      <c r="F187" s="54"/>
      <c r="G187" s="55"/>
      <c r="H187" s="56">
        <f>H188</f>
        <v>600</v>
      </c>
      <c r="I187" s="56">
        <f>I188</f>
        <v>600</v>
      </c>
      <c r="J187" s="56">
        <f t="shared" si="4"/>
        <v>100</v>
      </c>
      <c r="K187" s="122"/>
    </row>
    <row r="188" spans="1:12" ht="12.75">
      <c r="A188" s="35" t="s">
        <v>430</v>
      </c>
      <c r="B188" s="54" t="s">
        <v>93</v>
      </c>
      <c r="C188" s="54" t="s">
        <v>211</v>
      </c>
      <c r="D188" s="54" t="s">
        <v>95</v>
      </c>
      <c r="E188" s="54" t="s">
        <v>535</v>
      </c>
      <c r="F188" s="54" t="s">
        <v>428</v>
      </c>
      <c r="G188" s="55"/>
      <c r="H188" s="56">
        <v>600</v>
      </c>
      <c r="I188" s="56">
        <v>600</v>
      </c>
      <c r="J188" s="56">
        <f t="shared" si="4"/>
        <v>100</v>
      </c>
      <c r="K188" s="122">
        <f>L188-J188</f>
        <v>500</v>
      </c>
      <c r="L188" s="139">
        <v>600</v>
      </c>
    </row>
    <row r="189" spans="1:11" ht="38.25">
      <c r="A189" s="143" t="s">
        <v>517</v>
      </c>
      <c r="B189" s="54" t="s">
        <v>93</v>
      </c>
      <c r="C189" s="54" t="s">
        <v>211</v>
      </c>
      <c r="D189" s="54" t="s">
        <v>95</v>
      </c>
      <c r="E189" s="54" t="s">
        <v>510</v>
      </c>
      <c r="F189" s="54"/>
      <c r="G189" s="55"/>
      <c r="H189" s="56">
        <f>H190</f>
        <v>700</v>
      </c>
      <c r="I189" s="56">
        <f>I190</f>
        <v>700</v>
      </c>
      <c r="J189" s="56">
        <f t="shared" si="4"/>
        <v>100</v>
      </c>
      <c r="K189" s="122"/>
    </row>
    <row r="190" spans="1:12" ht="12.75">
      <c r="A190" s="35" t="s">
        <v>430</v>
      </c>
      <c r="B190" s="54" t="s">
        <v>93</v>
      </c>
      <c r="C190" s="54" t="s">
        <v>211</v>
      </c>
      <c r="D190" s="54" t="s">
        <v>95</v>
      </c>
      <c r="E190" s="54" t="s">
        <v>510</v>
      </c>
      <c r="F190" s="54" t="s">
        <v>428</v>
      </c>
      <c r="G190" s="55"/>
      <c r="H190" s="56">
        <v>700</v>
      </c>
      <c r="I190" s="56">
        <v>700</v>
      </c>
      <c r="J190" s="56">
        <f t="shared" si="4"/>
        <v>100</v>
      </c>
      <c r="K190" s="122">
        <f>L190-J190</f>
        <v>600</v>
      </c>
      <c r="L190" s="139">
        <v>700</v>
      </c>
    </row>
    <row r="191" spans="1:11" ht="38.25">
      <c r="A191" s="35" t="s">
        <v>429</v>
      </c>
      <c r="B191" s="54" t="s">
        <v>93</v>
      </c>
      <c r="C191" s="54" t="s">
        <v>211</v>
      </c>
      <c r="D191" s="54" t="s">
        <v>95</v>
      </c>
      <c r="E191" s="54" t="s">
        <v>427</v>
      </c>
      <c r="F191" s="54"/>
      <c r="G191" s="55"/>
      <c r="H191" s="56">
        <f>H192</f>
        <v>225.935</v>
      </c>
      <c r="I191" s="56">
        <f>I192</f>
        <v>225.935</v>
      </c>
      <c r="J191" s="56">
        <f t="shared" si="4"/>
        <v>100</v>
      </c>
      <c r="K191" s="122"/>
    </row>
    <row r="192" spans="1:12" ht="12.75">
      <c r="A192" s="35" t="s">
        <v>430</v>
      </c>
      <c r="B192" s="54" t="s">
        <v>93</v>
      </c>
      <c r="C192" s="54" t="s">
        <v>211</v>
      </c>
      <c r="D192" s="54" t="s">
        <v>95</v>
      </c>
      <c r="E192" s="54" t="s">
        <v>427</v>
      </c>
      <c r="F192" s="54" t="s">
        <v>428</v>
      </c>
      <c r="G192" s="55"/>
      <c r="H192" s="56">
        <v>225.935</v>
      </c>
      <c r="I192" s="56">
        <v>225.935</v>
      </c>
      <c r="J192" s="56">
        <f t="shared" si="4"/>
        <v>100</v>
      </c>
      <c r="K192" s="122">
        <f>L192-J192</f>
        <v>125.935</v>
      </c>
      <c r="L192" s="139">
        <v>225.935</v>
      </c>
    </row>
    <row r="193" spans="1:11" ht="12.75">
      <c r="A193" s="35" t="s">
        <v>243</v>
      </c>
      <c r="B193" s="54" t="s">
        <v>93</v>
      </c>
      <c r="C193" s="54" t="s">
        <v>101</v>
      </c>
      <c r="D193" s="54" t="s">
        <v>116</v>
      </c>
      <c r="E193" s="54"/>
      <c r="F193" s="54"/>
      <c r="G193" s="55"/>
      <c r="H193" s="56">
        <f>H194</f>
        <v>427.044</v>
      </c>
      <c r="I193" s="56">
        <f>I194</f>
        <v>427.044</v>
      </c>
      <c r="J193" s="56">
        <f t="shared" si="4"/>
        <v>100</v>
      </c>
      <c r="K193" s="122"/>
    </row>
    <row r="194" spans="1:11" ht="12.75">
      <c r="A194" s="35" t="s">
        <v>320</v>
      </c>
      <c r="B194" s="54" t="s">
        <v>93</v>
      </c>
      <c r="C194" s="54" t="s">
        <v>101</v>
      </c>
      <c r="D194" s="54" t="s">
        <v>95</v>
      </c>
      <c r="E194" s="54"/>
      <c r="F194" s="54"/>
      <c r="G194" s="55"/>
      <c r="H194" s="56">
        <f>H195</f>
        <v>427.044</v>
      </c>
      <c r="I194" s="56">
        <f>I195</f>
        <v>427.044</v>
      </c>
      <c r="J194" s="56">
        <f t="shared" si="4"/>
        <v>100</v>
      </c>
      <c r="K194" s="122"/>
    </row>
    <row r="195" spans="1:11" ht="38.25">
      <c r="A195" s="35" t="s">
        <v>429</v>
      </c>
      <c r="B195" s="54" t="s">
        <v>93</v>
      </c>
      <c r="C195" s="54" t="s">
        <v>101</v>
      </c>
      <c r="D195" s="54" t="s">
        <v>95</v>
      </c>
      <c r="E195" s="54" t="s">
        <v>427</v>
      </c>
      <c r="F195" s="54"/>
      <c r="G195" s="55"/>
      <c r="H195" s="56">
        <f>H196</f>
        <v>427.044</v>
      </c>
      <c r="I195" s="56">
        <f>I196</f>
        <v>427.044</v>
      </c>
      <c r="J195" s="56">
        <f t="shared" si="4"/>
        <v>100</v>
      </c>
      <c r="K195" s="122"/>
    </row>
    <row r="196" spans="1:12" ht="12.75">
      <c r="A196" s="35" t="s">
        <v>430</v>
      </c>
      <c r="B196" s="54" t="s">
        <v>93</v>
      </c>
      <c r="C196" s="54" t="s">
        <v>101</v>
      </c>
      <c r="D196" s="54" t="s">
        <v>95</v>
      </c>
      <c r="E196" s="54" t="s">
        <v>427</v>
      </c>
      <c r="F196" s="54" t="s">
        <v>428</v>
      </c>
      <c r="G196" s="55"/>
      <c r="H196" s="56">
        <v>427.044</v>
      </c>
      <c r="I196" s="56">
        <v>427.044</v>
      </c>
      <c r="J196" s="56">
        <f t="shared" si="4"/>
        <v>100</v>
      </c>
      <c r="K196" s="122">
        <f>L196-J196</f>
        <v>327.044</v>
      </c>
      <c r="L196" s="139">
        <v>427.044</v>
      </c>
    </row>
    <row r="197" spans="1:11" ht="25.5">
      <c r="A197" s="44" t="s">
        <v>140</v>
      </c>
      <c r="B197" s="54" t="s">
        <v>93</v>
      </c>
      <c r="C197" s="54" t="s">
        <v>141</v>
      </c>
      <c r="D197" s="54" t="s">
        <v>116</v>
      </c>
      <c r="E197" s="54"/>
      <c r="F197" s="54"/>
      <c r="G197" s="55"/>
      <c r="H197" s="56">
        <f>H198+H206</f>
        <v>34916.912</v>
      </c>
      <c r="I197" s="56">
        <f>I198+I206</f>
        <v>34916.912</v>
      </c>
      <c r="J197" s="56">
        <f t="shared" si="4"/>
        <v>100</v>
      </c>
      <c r="K197" s="122"/>
    </row>
    <row r="198" spans="1:11" ht="25.5">
      <c r="A198" s="44" t="s">
        <v>142</v>
      </c>
      <c r="B198" s="54" t="s">
        <v>93</v>
      </c>
      <c r="C198" s="54" t="s">
        <v>141</v>
      </c>
      <c r="D198" s="54" t="s">
        <v>95</v>
      </c>
      <c r="E198" s="54"/>
      <c r="F198" s="54"/>
      <c r="G198" s="55"/>
      <c r="H198" s="56">
        <f>H203+H199</f>
        <v>30166.12</v>
      </c>
      <c r="I198" s="56">
        <f>I203+I199</f>
        <v>30166.12</v>
      </c>
      <c r="J198" s="56">
        <f t="shared" si="4"/>
        <v>100</v>
      </c>
      <c r="K198" s="122"/>
    </row>
    <row r="199" spans="1:11" ht="25.5">
      <c r="A199" s="49" t="s">
        <v>119</v>
      </c>
      <c r="B199" s="54" t="s">
        <v>93</v>
      </c>
      <c r="C199" s="54" t="s">
        <v>141</v>
      </c>
      <c r="D199" s="54" t="s">
        <v>95</v>
      </c>
      <c r="E199" s="54" t="s">
        <v>122</v>
      </c>
      <c r="F199" s="54"/>
      <c r="G199" s="55"/>
      <c r="H199" s="56">
        <f>H200</f>
        <v>9309</v>
      </c>
      <c r="I199" s="56">
        <f>I200</f>
        <v>9309</v>
      </c>
      <c r="J199" s="56">
        <f t="shared" si="4"/>
        <v>100</v>
      </c>
      <c r="K199" s="122"/>
    </row>
    <row r="200" spans="1:11" ht="76.5">
      <c r="A200" s="94" t="s">
        <v>143</v>
      </c>
      <c r="B200" s="64" t="s">
        <v>93</v>
      </c>
      <c r="C200" s="64" t="s">
        <v>141</v>
      </c>
      <c r="D200" s="64" t="s">
        <v>95</v>
      </c>
      <c r="E200" s="64" t="s">
        <v>144</v>
      </c>
      <c r="F200" s="64"/>
      <c r="G200" s="55"/>
      <c r="H200" s="56">
        <f>H201</f>
        <v>9309</v>
      </c>
      <c r="I200" s="56">
        <f>I201</f>
        <v>9309</v>
      </c>
      <c r="J200" s="56">
        <f t="shared" si="4"/>
        <v>100</v>
      </c>
      <c r="K200" s="122"/>
    </row>
    <row r="201" spans="1:12" ht="76.5">
      <c r="A201" s="94" t="s">
        <v>145</v>
      </c>
      <c r="B201" s="64" t="s">
        <v>93</v>
      </c>
      <c r="C201" s="64" t="s">
        <v>141</v>
      </c>
      <c r="D201" s="64" t="s">
        <v>95</v>
      </c>
      <c r="E201" s="64" t="s">
        <v>146</v>
      </c>
      <c r="F201" s="64"/>
      <c r="G201" s="55"/>
      <c r="H201" s="56">
        <f>H202</f>
        <v>9309</v>
      </c>
      <c r="I201" s="56">
        <f>I202</f>
        <v>9309</v>
      </c>
      <c r="J201" s="56">
        <f t="shared" si="4"/>
        <v>100</v>
      </c>
      <c r="K201" s="122">
        <f>L201-J201</f>
        <v>9209</v>
      </c>
      <c r="L201" s="139">
        <v>9309</v>
      </c>
    </row>
    <row r="202" spans="1:11" ht="12.75">
      <c r="A202" s="40" t="s">
        <v>147</v>
      </c>
      <c r="B202" s="64" t="s">
        <v>93</v>
      </c>
      <c r="C202" s="64" t="s">
        <v>141</v>
      </c>
      <c r="D202" s="64" t="s">
        <v>95</v>
      </c>
      <c r="E202" s="64" t="s">
        <v>146</v>
      </c>
      <c r="F202" s="64" t="s">
        <v>148</v>
      </c>
      <c r="G202" s="55"/>
      <c r="H202" s="56">
        <v>9309</v>
      </c>
      <c r="I202" s="56">
        <v>9309</v>
      </c>
      <c r="J202" s="56">
        <f t="shared" si="4"/>
        <v>100</v>
      </c>
      <c r="K202" s="122"/>
    </row>
    <row r="203" spans="1:11" ht="12.75">
      <c r="A203" s="39" t="s">
        <v>149</v>
      </c>
      <c r="B203" s="54" t="s">
        <v>93</v>
      </c>
      <c r="C203" s="54" t="s">
        <v>141</v>
      </c>
      <c r="D203" s="54" t="s">
        <v>95</v>
      </c>
      <c r="E203" s="54" t="s">
        <v>150</v>
      </c>
      <c r="F203" s="54"/>
      <c r="G203" s="55"/>
      <c r="H203" s="56">
        <f>H204</f>
        <v>20857.12</v>
      </c>
      <c r="I203" s="56">
        <f>I204</f>
        <v>20857.12</v>
      </c>
      <c r="J203" s="56">
        <f t="shared" si="4"/>
        <v>100</v>
      </c>
      <c r="K203" s="122"/>
    </row>
    <row r="204" spans="1:11" ht="25.5">
      <c r="A204" s="39" t="s">
        <v>152</v>
      </c>
      <c r="B204" s="54" t="s">
        <v>93</v>
      </c>
      <c r="C204" s="54" t="s">
        <v>141</v>
      </c>
      <c r="D204" s="54" t="s">
        <v>95</v>
      </c>
      <c r="E204" s="54" t="s">
        <v>153</v>
      </c>
      <c r="F204" s="54"/>
      <c r="G204" s="55"/>
      <c r="H204" s="56">
        <f>H205</f>
        <v>20857.12</v>
      </c>
      <c r="I204" s="56">
        <f>I205</f>
        <v>20857.12</v>
      </c>
      <c r="J204" s="56">
        <f t="shared" si="4"/>
        <v>100</v>
      </c>
      <c r="K204" s="122"/>
    </row>
    <row r="205" spans="1:12" ht="25.5">
      <c r="A205" s="35" t="s">
        <v>151</v>
      </c>
      <c r="B205" s="54" t="s">
        <v>93</v>
      </c>
      <c r="C205" s="54" t="s">
        <v>141</v>
      </c>
      <c r="D205" s="54" t="s">
        <v>95</v>
      </c>
      <c r="E205" s="54" t="s">
        <v>153</v>
      </c>
      <c r="F205" s="54" t="s">
        <v>148</v>
      </c>
      <c r="G205" s="55"/>
      <c r="H205" s="56">
        <v>20857.12</v>
      </c>
      <c r="I205" s="56">
        <v>20857.12</v>
      </c>
      <c r="J205" s="56">
        <f t="shared" si="4"/>
        <v>100</v>
      </c>
      <c r="K205" s="122">
        <f>L205-J205</f>
        <v>20757.12</v>
      </c>
      <c r="L205" s="139">
        <v>20857.12</v>
      </c>
    </row>
    <row r="206" spans="1:11" ht="12.75">
      <c r="A206" s="84" t="s">
        <v>426</v>
      </c>
      <c r="B206" s="54" t="s">
        <v>93</v>
      </c>
      <c r="C206" s="54" t="s">
        <v>141</v>
      </c>
      <c r="D206" s="54" t="s">
        <v>118</v>
      </c>
      <c r="E206" s="54"/>
      <c r="F206" s="54"/>
      <c r="G206" s="55"/>
      <c r="H206" s="56">
        <f>H207</f>
        <v>4750.792</v>
      </c>
      <c r="I206" s="56">
        <f>I207</f>
        <v>4750.792</v>
      </c>
      <c r="J206" s="56">
        <f t="shared" si="4"/>
        <v>100</v>
      </c>
      <c r="K206" s="122"/>
    </row>
    <row r="207" spans="1:11" ht="38.25">
      <c r="A207" s="35" t="s">
        <v>429</v>
      </c>
      <c r="B207" s="54" t="s">
        <v>93</v>
      </c>
      <c r="C207" s="54" t="s">
        <v>141</v>
      </c>
      <c r="D207" s="54" t="s">
        <v>118</v>
      </c>
      <c r="E207" s="54" t="s">
        <v>427</v>
      </c>
      <c r="F207" s="54"/>
      <c r="G207" s="55"/>
      <c r="H207" s="56">
        <f>H208</f>
        <v>4750.792</v>
      </c>
      <c r="I207" s="56">
        <f>I208</f>
        <v>4750.792</v>
      </c>
      <c r="J207" s="56">
        <f t="shared" si="4"/>
        <v>100</v>
      </c>
      <c r="K207" s="122"/>
    </row>
    <row r="208" spans="1:12" ht="12.75">
      <c r="A208" s="35" t="s">
        <v>430</v>
      </c>
      <c r="B208" s="54" t="s">
        <v>93</v>
      </c>
      <c r="C208" s="54" t="s">
        <v>141</v>
      </c>
      <c r="D208" s="54" t="s">
        <v>118</v>
      </c>
      <c r="E208" s="54" t="s">
        <v>427</v>
      </c>
      <c r="F208" s="54" t="s">
        <v>428</v>
      </c>
      <c r="G208" s="55"/>
      <c r="H208" s="56">
        <v>4750.792</v>
      </c>
      <c r="I208" s="56">
        <v>4750.792</v>
      </c>
      <c r="J208" s="56">
        <f t="shared" si="4"/>
        <v>100</v>
      </c>
      <c r="K208" s="122">
        <f>L208-J208</f>
        <v>4650.792</v>
      </c>
      <c r="L208" s="139">
        <v>4750.792</v>
      </c>
    </row>
    <row r="209" spans="1:11" ht="12.75">
      <c r="A209" s="38" t="s">
        <v>154</v>
      </c>
      <c r="B209" s="57" t="s">
        <v>155</v>
      </c>
      <c r="C209" s="57"/>
      <c r="D209" s="57"/>
      <c r="E209" s="57"/>
      <c r="F209" s="57"/>
      <c r="G209" s="58" t="e">
        <f>G210+G302+G332+G373+#REF!+#REF!+#REF!+G280</f>
        <v>#REF!</v>
      </c>
      <c r="H209" s="164">
        <f>H210+H280+H302+H332+H373+H449+H488+H430+H426</f>
        <v>184640.4795</v>
      </c>
      <c r="I209" s="164">
        <f>I210+I280+I302+I332+I373+I449+I488+I430+I426</f>
        <v>148776.44791999998</v>
      </c>
      <c r="J209" s="56">
        <f t="shared" si="4"/>
        <v>80.57628983789547</v>
      </c>
      <c r="K209" s="122"/>
    </row>
    <row r="210" spans="1:11" ht="12.75">
      <c r="A210" s="32" t="s">
        <v>156</v>
      </c>
      <c r="B210" s="54" t="s">
        <v>155</v>
      </c>
      <c r="C210" s="54" t="s">
        <v>95</v>
      </c>
      <c r="D210" s="54"/>
      <c r="E210" s="54"/>
      <c r="F210" s="54"/>
      <c r="G210" s="59" t="e">
        <f>#REF!+G214+G221+#REF!+#REF!+#REF!</f>
        <v>#REF!</v>
      </c>
      <c r="H210" s="56">
        <f>H214+H221+H244+H238+H211</f>
        <v>24728.438</v>
      </c>
      <c r="I210" s="56">
        <f>I214+I221+I244+I238+I211</f>
        <v>24070.51423</v>
      </c>
      <c r="J210" s="56">
        <f t="shared" si="4"/>
        <v>97.33940425189816</v>
      </c>
      <c r="K210" s="122"/>
    </row>
    <row r="211" spans="1:11" ht="25.5">
      <c r="A211" s="29" t="s">
        <v>284</v>
      </c>
      <c r="B211" s="54" t="s">
        <v>155</v>
      </c>
      <c r="C211" s="54" t="s">
        <v>95</v>
      </c>
      <c r="D211" s="54" t="s">
        <v>31</v>
      </c>
      <c r="E211" s="54"/>
      <c r="F211" s="54"/>
      <c r="G211" s="59"/>
      <c r="H211" s="56">
        <f>H212</f>
        <v>1240</v>
      </c>
      <c r="I211" s="56">
        <f>I212</f>
        <v>1240</v>
      </c>
      <c r="J211" s="56">
        <f t="shared" si="4"/>
        <v>100</v>
      </c>
      <c r="K211" s="122"/>
    </row>
    <row r="212" spans="1:11" ht="12.75">
      <c r="A212" s="32" t="s">
        <v>507</v>
      </c>
      <c r="B212" s="54" t="s">
        <v>155</v>
      </c>
      <c r="C212" s="54" t="s">
        <v>95</v>
      </c>
      <c r="D212" s="54" t="s">
        <v>31</v>
      </c>
      <c r="E212" s="54" t="s">
        <v>157</v>
      </c>
      <c r="F212" s="54"/>
      <c r="G212" s="59"/>
      <c r="H212" s="56">
        <f>H213</f>
        <v>1240</v>
      </c>
      <c r="I212" s="56">
        <f>I213</f>
        <v>1240</v>
      </c>
      <c r="J212" s="56">
        <f t="shared" si="4"/>
        <v>100</v>
      </c>
      <c r="K212" s="122"/>
    </row>
    <row r="213" spans="1:12" ht="25.5">
      <c r="A213" s="41" t="s">
        <v>66</v>
      </c>
      <c r="B213" s="54" t="s">
        <v>155</v>
      </c>
      <c r="C213" s="54" t="s">
        <v>95</v>
      </c>
      <c r="D213" s="54" t="s">
        <v>31</v>
      </c>
      <c r="E213" s="54" t="s">
        <v>157</v>
      </c>
      <c r="F213" s="54" t="s">
        <v>67</v>
      </c>
      <c r="G213" s="59"/>
      <c r="H213" s="56">
        <v>1240</v>
      </c>
      <c r="I213" s="56">
        <v>1240</v>
      </c>
      <c r="J213" s="56">
        <f t="shared" si="4"/>
        <v>100</v>
      </c>
      <c r="K213" s="122">
        <f>L213-J213</f>
        <v>1140</v>
      </c>
      <c r="L213" s="139">
        <v>1240</v>
      </c>
    </row>
    <row r="214" spans="1:11" ht="38.25">
      <c r="A214" s="32" t="s">
        <v>158</v>
      </c>
      <c r="B214" s="54" t="s">
        <v>155</v>
      </c>
      <c r="C214" s="54" t="s">
        <v>95</v>
      </c>
      <c r="D214" s="54" t="s">
        <v>118</v>
      </c>
      <c r="E214" s="54"/>
      <c r="F214" s="54"/>
      <c r="G214" s="55" t="e">
        <f>G215</f>
        <v>#REF!</v>
      </c>
      <c r="H214" s="165">
        <f>H215</f>
        <v>1399.997</v>
      </c>
      <c r="I214" s="56">
        <f>I215</f>
        <v>1380.34984</v>
      </c>
      <c r="J214" s="56">
        <f t="shared" si="4"/>
        <v>98.59662842134662</v>
      </c>
      <c r="K214" s="122"/>
    </row>
    <row r="215" spans="1:11" ht="12.75">
      <c r="A215" s="32" t="s">
        <v>114</v>
      </c>
      <c r="B215" s="54" t="s">
        <v>155</v>
      </c>
      <c r="C215" s="54" t="s">
        <v>95</v>
      </c>
      <c r="D215" s="54" t="s">
        <v>118</v>
      </c>
      <c r="E215" s="54" t="s">
        <v>63</v>
      </c>
      <c r="F215" s="54"/>
      <c r="G215" s="55" t="e">
        <f>G218+#REF!</f>
        <v>#REF!</v>
      </c>
      <c r="H215" s="165">
        <f>H218+H216</f>
        <v>1399.997</v>
      </c>
      <c r="I215" s="165">
        <f>I218+I216</f>
        <v>1380.34984</v>
      </c>
      <c r="J215" s="56">
        <f t="shared" si="4"/>
        <v>98.59662842134662</v>
      </c>
      <c r="K215" s="122"/>
    </row>
    <row r="216" spans="1:12" s="3" customFormat="1" ht="25.5">
      <c r="A216" s="46" t="s">
        <v>159</v>
      </c>
      <c r="B216" s="63">
        <v>800</v>
      </c>
      <c r="C216" s="64" t="s">
        <v>95</v>
      </c>
      <c r="D216" s="64" t="s">
        <v>118</v>
      </c>
      <c r="E216" s="64" t="s">
        <v>160</v>
      </c>
      <c r="F216" s="64"/>
      <c r="G216" s="55"/>
      <c r="H216" s="165">
        <f>H217</f>
        <v>947.461</v>
      </c>
      <c r="I216" s="165">
        <f>I217</f>
        <v>940.29287</v>
      </c>
      <c r="J216" s="56">
        <f t="shared" si="4"/>
        <v>99.24343798847657</v>
      </c>
      <c r="K216" s="122"/>
      <c r="L216" s="140"/>
    </row>
    <row r="217" spans="1:12" ht="25.5">
      <c r="A217" s="41" t="s">
        <v>66</v>
      </c>
      <c r="B217" s="63">
        <v>800</v>
      </c>
      <c r="C217" s="64" t="s">
        <v>95</v>
      </c>
      <c r="D217" s="64" t="s">
        <v>118</v>
      </c>
      <c r="E217" s="64" t="s">
        <v>160</v>
      </c>
      <c r="F217" s="64" t="s">
        <v>67</v>
      </c>
      <c r="G217" s="55"/>
      <c r="H217" s="165">
        <v>947.461</v>
      </c>
      <c r="I217" s="56">
        <v>940.29287</v>
      </c>
      <c r="J217" s="56">
        <f t="shared" si="4"/>
        <v>99.24343798847657</v>
      </c>
      <c r="K217" s="122">
        <f>L217-J217</f>
        <v>848.2175620115235</v>
      </c>
      <c r="L217" s="139">
        <v>947.461</v>
      </c>
    </row>
    <row r="218" spans="1:11" ht="12.75">
      <c r="A218" s="32" t="s">
        <v>64</v>
      </c>
      <c r="B218" s="54" t="s">
        <v>155</v>
      </c>
      <c r="C218" s="54" t="s">
        <v>95</v>
      </c>
      <c r="D218" s="54" t="s">
        <v>118</v>
      </c>
      <c r="E218" s="54" t="s">
        <v>65</v>
      </c>
      <c r="F218" s="54"/>
      <c r="G218" s="55" t="e">
        <f>#REF!</f>
        <v>#REF!</v>
      </c>
      <c r="H218" s="56">
        <f>H219+H220</f>
        <v>452.536</v>
      </c>
      <c r="I218" s="56">
        <f>I219+I220</f>
        <v>440.05697000000004</v>
      </c>
      <c r="J218" s="56">
        <f aca="true" t="shared" si="5" ref="J218:J281">I218/H218*100</f>
        <v>97.24242270228225</v>
      </c>
      <c r="K218" s="122"/>
    </row>
    <row r="219" spans="1:12" ht="25.5">
      <c r="A219" s="41" t="s">
        <v>66</v>
      </c>
      <c r="B219" s="54" t="s">
        <v>155</v>
      </c>
      <c r="C219" s="54" t="s">
        <v>95</v>
      </c>
      <c r="D219" s="54" t="s">
        <v>118</v>
      </c>
      <c r="E219" s="54" t="s">
        <v>65</v>
      </c>
      <c r="F219" s="54" t="s">
        <v>67</v>
      </c>
      <c r="G219" s="55"/>
      <c r="H219" s="165">
        <v>402.536</v>
      </c>
      <c r="I219" s="56">
        <v>390.20697</v>
      </c>
      <c r="J219" s="56">
        <f t="shared" si="5"/>
        <v>96.93716089989466</v>
      </c>
      <c r="K219" s="122">
        <f>L219-J219</f>
        <v>305.59883910010535</v>
      </c>
      <c r="L219" s="139">
        <v>402.536</v>
      </c>
    </row>
    <row r="220" spans="1:12" ht="25.5">
      <c r="A220" s="40" t="s">
        <v>68</v>
      </c>
      <c r="B220" s="54" t="s">
        <v>155</v>
      </c>
      <c r="C220" s="54" t="s">
        <v>95</v>
      </c>
      <c r="D220" s="54" t="s">
        <v>118</v>
      </c>
      <c r="E220" s="54" t="s">
        <v>65</v>
      </c>
      <c r="F220" s="54" t="s">
        <v>69</v>
      </c>
      <c r="G220" s="55"/>
      <c r="H220" s="165">
        <v>50</v>
      </c>
      <c r="I220" s="56">
        <v>49.85</v>
      </c>
      <c r="J220" s="56">
        <f t="shared" si="5"/>
        <v>99.7</v>
      </c>
      <c r="K220" s="122">
        <f>L220-J220</f>
        <v>-49.7</v>
      </c>
      <c r="L220" s="139">
        <v>50</v>
      </c>
    </row>
    <row r="221" spans="1:11" ht="38.25">
      <c r="A221" s="32" t="s">
        <v>96</v>
      </c>
      <c r="B221" s="54" t="s">
        <v>155</v>
      </c>
      <c r="C221" s="54" t="s">
        <v>95</v>
      </c>
      <c r="D221" s="54" t="s">
        <v>80</v>
      </c>
      <c r="E221" s="54"/>
      <c r="F221" s="54"/>
      <c r="G221" s="55" t="e">
        <f>G233+#REF!+#REF!</f>
        <v>#REF!</v>
      </c>
      <c r="H221" s="165">
        <f>H233+H222+H226</f>
        <v>11061.711000000001</v>
      </c>
      <c r="I221" s="165">
        <f>I233+I222+I226</f>
        <v>10999.051370000001</v>
      </c>
      <c r="J221" s="56">
        <f t="shared" si="5"/>
        <v>99.43354486480438</v>
      </c>
      <c r="K221" s="122"/>
    </row>
    <row r="222" spans="1:11" ht="25.5">
      <c r="A222" s="49" t="s">
        <v>161</v>
      </c>
      <c r="B222" s="54" t="s">
        <v>155</v>
      </c>
      <c r="C222" s="54" t="s">
        <v>95</v>
      </c>
      <c r="D222" s="54" t="s">
        <v>80</v>
      </c>
      <c r="E222" s="54" t="s">
        <v>162</v>
      </c>
      <c r="F222" s="54"/>
      <c r="G222" s="55"/>
      <c r="H222" s="165">
        <f>H223</f>
        <v>0.7</v>
      </c>
      <c r="I222" s="165">
        <f>I223</f>
        <v>0</v>
      </c>
      <c r="J222" s="56">
        <f t="shared" si="5"/>
        <v>0</v>
      </c>
      <c r="K222" s="122"/>
    </row>
    <row r="223" spans="1:11" ht="38.25" hidden="1">
      <c r="A223" s="49" t="s">
        <v>163</v>
      </c>
      <c r="B223" s="54" t="s">
        <v>155</v>
      </c>
      <c r="C223" s="54" t="s">
        <v>95</v>
      </c>
      <c r="D223" s="54" t="s">
        <v>80</v>
      </c>
      <c r="E223" s="54" t="s">
        <v>164</v>
      </c>
      <c r="F223" s="54"/>
      <c r="G223" s="55"/>
      <c r="H223" s="165">
        <f>H224</f>
        <v>0.7</v>
      </c>
      <c r="I223" s="165">
        <f>I224</f>
        <v>0</v>
      </c>
      <c r="J223" s="56">
        <f t="shared" si="5"/>
        <v>0</v>
      </c>
      <c r="K223" s="122"/>
    </row>
    <row r="224" spans="1:11" ht="89.25" hidden="1">
      <c r="A224" s="49" t="s">
        <v>165</v>
      </c>
      <c r="B224" s="54" t="s">
        <v>155</v>
      </c>
      <c r="C224" s="54" t="s">
        <v>95</v>
      </c>
      <c r="D224" s="54" t="s">
        <v>80</v>
      </c>
      <c r="E224" s="54" t="s">
        <v>444</v>
      </c>
      <c r="F224" s="54"/>
      <c r="G224" s="55"/>
      <c r="H224" s="165">
        <f>H225</f>
        <v>0.7</v>
      </c>
      <c r="I224" s="165">
        <f>I225</f>
        <v>0</v>
      </c>
      <c r="J224" s="56">
        <f t="shared" si="5"/>
        <v>0</v>
      </c>
      <c r="K224" s="122"/>
    </row>
    <row r="225" spans="1:12" ht="25.5" hidden="1">
      <c r="A225" s="40" t="s">
        <v>70</v>
      </c>
      <c r="B225" s="54" t="s">
        <v>155</v>
      </c>
      <c r="C225" s="54" t="s">
        <v>95</v>
      </c>
      <c r="D225" s="54" t="s">
        <v>80</v>
      </c>
      <c r="E225" s="54" t="s">
        <v>444</v>
      </c>
      <c r="F225" s="54" t="s">
        <v>71</v>
      </c>
      <c r="G225" s="55"/>
      <c r="H225" s="165">
        <v>0.7</v>
      </c>
      <c r="I225" s="165"/>
      <c r="J225" s="56">
        <f t="shared" si="5"/>
        <v>0</v>
      </c>
      <c r="K225" s="122">
        <f>L225-J225</f>
        <v>0.7</v>
      </c>
      <c r="L225" s="139">
        <v>0.7</v>
      </c>
    </row>
    <row r="226" spans="1:11" ht="25.5">
      <c r="A226" s="49" t="s">
        <v>119</v>
      </c>
      <c r="B226" s="54" t="s">
        <v>155</v>
      </c>
      <c r="C226" s="54" t="s">
        <v>95</v>
      </c>
      <c r="D226" s="54" t="s">
        <v>80</v>
      </c>
      <c r="E226" s="54" t="s">
        <v>120</v>
      </c>
      <c r="F226" s="54"/>
      <c r="G226" s="55"/>
      <c r="H226" s="165">
        <f>H227</f>
        <v>765</v>
      </c>
      <c r="I226" s="165">
        <f>I227</f>
        <v>764.9992</v>
      </c>
      <c r="J226" s="56">
        <f t="shared" si="5"/>
        <v>99.9998954248366</v>
      </c>
      <c r="K226" s="122"/>
    </row>
    <row r="227" spans="1:11" ht="51">
      <c r="A227" s="49" t="s">
        <v>121</v>
      </c>
      <c r="B227" s="54" t="s">
        <v>155</v>
      </c>
      <c r="C227" s="54" t="s">
        <v>95</v>
      </c>
      <c r="D227" s="54" t="s">
        <v>80</v>
      </c>
      <c r="E227" s="54" t="s">
        <v>122</v>
      </c>
      <c r="F227" s="54"/>
      <c r="G227" s="55"/>
      <c r="H227" s="165">
        <f>H228</f>
        <v>765</v>
      </c>
      <c r="I227" s="165">
        <f>I228</f>
        <v>764.9992</v>
      </c>
      <c r="J227" s="56">
        <f t="shared" si="5"/>
        <v>99.9998954248366</v>
      </c>
      <c r="K227" s="122"/>
    </row>
    <row r="228" spans="1:11" ht="89.25">
      <c r="A228" s="49" t="s">
        <v>166</v>
      </c>
      <c r="B228" s="54" t="s">
        <v>155</v>
      </c>
      <c r="C228" s="54" t="s">
        <v>95</v>
      </c>
      <c r="D228" s="54" t="s">
        <v>80</v>
      </c>
      <c r="E228" s="54" t="s">
        <v>167</v>
      </c>
      <c r="F228" s="54"/>
      <c r="G228" s="55"/>
      <c r="H228" s="165">
        <f>H229+H230+H231+H232</f>
        <v>765</v>
      </c>
      <c r="I228" s="165">
        <f>I229+I230+I231+I232</f>
        <v>764.9992</v>
      </c>
      <c r="J228" s="56">
        <f t="shared" si="5"/>
        <v>99.9998954248366</v>
      </c>
      <c r="K228" s="122"/>
    </row>
    <row r="229" spans="1:12" ht="25.5">
      <c r="A229" s="41" t="s">
        <v>66</v>
      </c>
      <c r="B229" s="54" t="s">
        <v>155</v>
      </c>
      <c r="C229" s="54" t="s">
        <v>95</v>
      </c>
      <c r="D229" s="54" t="s">
        <v>80</v>
      </c>
      <c r="E229" s="54" t="s">
        <v>167</v>
      </c>
      <c r="F229" s="54" t="s">
        <v>67</v>
      </c>
      <c r="G229" s="55"/>
      <c r="H229" s="165">
        <v>639.046</v>
      </c>
      <c r="I229" s="56">
        <v>639.0452</v>
      </c>
      <c r="J229" s="56">
        <f t="shared" si="5"/>
        <v>99.9998748133937</v>
      </c>
      <c r="K229" s="122">
        <f>L229-J229</f>
        <v>539.0461251866063</v>
      </c>
      <c r="L229" s="139">
        <v>639.046</v>
      </c>
    </row>
    <row r="230" spans="1:12" ht="25.5">
      <c r="A230" s="40" t="s">
        <v>68</v>
      </c>
      <c r="B230" s="54" t="s">
        <v>155</v>
      </c>
      <c r="C230" s="54" t="s">
        <v>95</v>
      </c>
      <c r="D230" s="54" t="s">
        <v>80</v>
      </c>
      <c r="E230" s="54" t="s">
        <v>167</v>
      </c>
      <c r="F230" s="54" t="s">
        <v>69</v>
      </c>
      <c r="G230" s="55"/>
      <c r="H230" s="165">
        <v>2.5</v>
      </c>
      <c r="I230" s="56">
        <v>2.5</v>
      </c>
      <c r="J230" s="56">
        <f t="shared" si="5"/>
        <v>100</v>
      </c>
      <c r="K230" s="122">
        <f>L230-J230</f>
        <v>-97.5</v>
      </c>
      <c r="L230" s="139">
        <v>2.5</v>
      </c>
    </row>
    <row r="231" spans="1:12" ht="25.5">
      <c r="A231" s="40" t="s">
        <v>70</v>
      </c>
      <c r="B231" s="54" t="s">
        <v>155</v>
      </c>
      <c r="C231" s="54" t="s">
        <v>95</v>
      </c>
      <c r="D231" s="54" t="s">
        <v>80</v>
      </c>
      <c r="E231" s="54" t="s">
        <v>167</v>
      </c>
      <c r="F231" s="54" t="s">
        <v>71</v>
      </c>
      <c r="G231" s="55"/>
      <c r="H231" s="165">
        <v>101.394</v>
      </c>
      <c r="I231" s="165">
        <v>101.394</v>
      </c>
      <c r="J231" s="56">
        <f t="shared" si="5"/>
        <v>100</v>
      </c>
      <c r="K231" s="122">
        <f>L231-J231</f>
        <v>1.3940000000000055</v>
      </c>
      <c r="L231" s="139">
        <v>101.394</v>
      </c>
    </row>
    <row r="232" spans="1:12" ht="25.5">
      <c r="A232" s="42" t="s">
        <v>72</v>
      </c>
      <c r="B232" s="54" t="s">
        <v>155</v>
      </c>
      <c r="C232" s="54" t="s">
        <v>95</v>
      </c>
      <c r="D232" s="54" t="s">
        <v>80</v>
      </c>
      <c r="E232" s="54" t="s">
        <v>167</v>
      </c>
      <c r="F232" s="54" t="s">
        <v>73</v>
      </c>
      <c r="G232" s="55"/>
      <c r="H232" s="165">
        <v>22.06</v>
      </c>
      <c r="I232" s="165">
        <v>22.06</v>
      </c>
      <c r="J232" s="56">
        <f t="shared" si="5"/>
        <v>100</v>
      </c>
      <c r="K232" s="122">
        <f>L232-J232</f>
        <v>-77.94</v>
      </c>
      <c r="L232" s="139">
        <v>22.06</v>
      </c>
    </row>
    <row r="233" spans="1:11" ht="12.75">
      <c r="A233" s="32" t="s">
        <v>114</v>
      </c>
      <c r="B233" s="54" t="s">
        <v>155</v>
      </c>
      <c r="C233" s="54" t="s">
        <v>95</v>
      </c>
      <c r="D233" s="54" t="s">
        <v>80</v>
      </c>
      <c r="E233" s="54" t="s">
        <v>63</v>
      </c>
      <c r="F233" s="54"/>
      <c r="G233" s="55" t="e">
        <f>G236</f>
        <v>#REF!</v>
      </c>
      <c r="H233" s="165">
        <f>H236+H234</f>
        <v>10296.011</v>
      </c>
      <c r="I233" s="165">
        <f>I236+I234</f>
        <v>10234.05217</v>
      </c>
      <c r="J233" s="56">
        <f t="shared" si="5"/>
        <v>99.39822490477138</v>
      </c>
      <c r="K233" s="122"/>
    </row>
    <row r="234" spans="1:11" ht="12.75">
      <c r="A234" s="32" t="s">
        <v>508</v>
      </c>
      <c r="B234" s="54" t="s">
        <v>155</v>
      </c>
      <c r="C234" s="54" t="s">
        <v>95</v>
      </c>
      <c r="D234" s="54" t="s">
        <v>80</v>
      </c>
      <c r="E234" s="54" t="s">
        <v>157</v>
      </c>
      <c r="F234" s="54"/>
      <c r="G234" s="55"/>
      <c r="H234" s="165">
        <f>H235</f>
        <v>2976.384</v>
      </c>
      <c r="I234" s="165">
        <f>I235</f>
        <v>2923.60917</v>
      </c>
      <c r="J234" s="56">
        <f t="shared" si="5"/>
        <v>98.22688100728939</v>
      </c>
      <c r="K234" s="122"/>
    </row>
    <row r="235" spans="1:12" ht="25.5">
      <c r="A235" s="41" t="s">
        <v>66</v>
      </c>
      <c r="B235" s="54" t="s">
        <v>155</v>
      </c>
      <c r="C235" s="54" t="s">
        <v>95</v>
      </c>
      <c r="D235" s="54" t="s">
        <v>80</v>
      </c>
      <c r="E235" s="54" t="s">
        <v>157</v>
      </c>
      <c r="F235" s="54" t="s">
        <v>67</v>
      </c>
      <c r="G235" s="55"/>
      <c r="H235" s="165">
        <v>2976.384</v>
      </c>
      <c r="I235" s="56">
        <v>2923.60917</v>
      </c>
      <c r="J235" s="56">
        <f t="shared" si="5"/>
        <v>98.22688100728939</v>
      </c>
      <c r="K235" s="122">
        <f>L235-J235</f>
        <v>2878.157118992711</v>
      </c>
      <c r="L235" s="139">
        <v>2976.384</v>
      </c>
    </row>
    <row r="236" spans="1:11" ht="12.75">
      <c r="A236" s="32" t="s">
        <v>64</v>
      </c>
      <c r="B236" s="54" t="s">
        <v>155</v>
      </c>
      <c r="C236" s="54" t="s">
        <v>95</v>
      </c>
      <c r="D236" s="54" t="s">
        <v>80</v>
      </c>
      <c r="E236" s="54" t="s">
        <v>65</v>
      </c>
      <c r="F236" s="54"/>
      <c r="G236" s="55" t="e">
        <f>#REF!+#REF!</f>
        <v>#REF!</v>
      </c>
      <c r="H236" s="56">
        <f>H237</f>
        <v>7319.627</v>
      </c>
      <c r="I236" s="56">
        <f>I237</f>
        <v>7310.443</v>
      </c>
      <c r="J236" s="56">
        <f t="shared" si="5"/>
        <v>99.87452912559615</v>
      </c>
      <c r="K236" s="122"/>
    </row>
    <row r="237" spans="1:12" ht="25.5">
      <c r="A237" s="41" t="s">
        <v>66</v>
      </c>
      <c r="B237" s="54" t="s">
        <v>155</v>
      </c>
      <c r="C237" s="54" t="s">
        <v>95</v>
      </c>
      <c r="D237" s="54" t="s">
        <v>80</v>
      </c>
      <c r="E237" s="54" t="s">
        <v>65</v>
      </c>
      <c r="F237" s="54" t="s">
        <v>67</v>
      </c>
      <c r="G237" s="55"/>
      <c r="H237" s="56">
        <v>7319.627</v>
      </c>
      <c r="I237" s="56">
        <v>7310.443</v>
      </c>
      <c r="J237" s="56">
        <f t="shared" si="5"/>
        <v>99.87452912559615</v>
      </c>
      <c r="K237" s="122">
        <f>L237-J237</f>
        <v>7219.752470874404</v>
      </c>
      <c r="L237" s="139">
        <v>7319.627</v>
      </c>
    </row>
    <row r="238" spans="1:11" ht="25.5">
      <c r="A238" s="44" t="s">
        <v>98</v>
      </c>
      <c r="B238" s="54" t="s">
        <v>155</v>
      </c>
      <c r="C238" s="54" t="s">
        <v>95</v>
      </c>
      <c r="D238" s="54" t="s">
        <v>99</v>
      </c>
      <c r="E238" s="54"/>
      <c r="F238" s="54"/>
      <c r="G238" s="55" t="e">
        <f>G239</f>
        <v>#REF!</v>
      </c>
      <c r="H238" s="56">
        <f>H239</f>
        <v>789.87</v>
      </c>
      <c r="I238" s="56">
        <f>I239</f>
        <v>776.30503</v>
      </c>
      <c r="J238" s="56">
        <f t="shared" si="5"/>
        <v>98.28263258510894</v>
      </c>
      <c r="K238" s="122"/>
    </row>
    <row r="239" spans="1:11" ht="38.25">
      <c r="A239" s="44" t="s">
        <v>97</v>
      </c>
      <c r="B239" s="54" t="s">
        <v>155</v>
      </c>
      <c r="C239" s="54" t="s">
        <v>95</v>
      </c>
      <c r="D239" s="54" t="s">
        <v>99</v>
      </c>
      <c r="E239" s="54" t="s">
        <v>63</v>
      </c>
      <c r="F239" s="54"/>
      <c r="G239" s="55" t="e">
        <f>#REF!+#REF!</f>
        <v>#REF!</v>
      </c>
      <c r="H239" s="56">
        <f>H240+H241+H242+H243</f>
        <v>789.87</v>
      </c>
      <c r="I239" s="56">
        <f>I240+I241+I242+I243</f>
        <v>776.30503</v>
      </c>
      <c r="J239" s="56">
        <f t="shared" si="5"/>
        <v>98.28263258510894</v>
      </c>
      <c r="K239" s="122"/>
    </row>
    <row r="240" spans="1:12" ht="25.5">
      <c r="A240" s="41" t="s">
        <v>66</v>
      </c>
      <c r="B240" s="54" t="s">
        <v>155</v>
      </c>
      <c r="C240" s="54" t="s">
        <v>95</v>
      </c>
      <c r="D240" s="54" t="s">
        <v>99</v>
      </c>
      <c r="E240" s="54" t="s">
        <v>65</v>
      </c>
      <c r="F240" s="54" t="s">
        <v>67</v>
      </c>
      <c r="G240" s="55"/>
      <c r="H240" s="56">
        <v>774.87</v>
      </c>
      <c r="I240" s="56">
        <v>771.30503</v>
      </c>
      <c r="J240" s="56">
        <f t="shared" si="5"/>
        <v>99.5399266973815</v>
      </c>
      <c r="K240" s="122">
        <f>L240-J240</f>
        <v>675.3300733026185</v>
      </c>
      <c r="L240" s="139">
        <v>774.87</v>
      </c>
    </row>
    <row r="241" spans="1:11" ht="25.5" hidden="1">
      <c r="A241" s="40" t="s">
        <v>68</v>
      </c>
      <c r="B241" s="54" t="s">
        <v>155</v>
      </c>
      <c r="C241" s="54" t="s">
        <v>95</v>
      </c>
      <c r="D241" s="54" t="s">
        <v>99</v>
      </c>
      <c r="E241" s="54" t="s">
        <v>65</v>
      </c>
      <c r="F241" s="54" t="s">
        <v>69</v>
      </c>
      <c r="G241" s="55"/>
      <c r="H241" s="56"/>
      <c r="I241" s="56"/>
      <c r="J241" s="56" t="e">
        <f t="shared" si="5"/>
        <v>#DIV/0!</v>
      </c>
      <c r="K241" s="122" t="e">
        <f>L241-J241</f>
        <v>#DIV/0!</v>
      </c>
    </row>
    <row r="242" spans="1:12" ht="25.5">
      <c r="A242" s="42" t="s">
        <v>72</v>
      </c>
      <c r="B242" s="54" t="s">
        <v>155</v>
      </c>
      <c r="C242" s="54" t="s">
        <v>95</v>
      </c>
      <c r="D242" s="54" t="s">
        <v>99</v>
      </c>
      <c r="E242" s="54" t="s">
        <v>65</v>
      </c>
      <c r="F242" s="54" t="s">
        <v>73</v>
      </c>
      <c r="G242" s="55"/>
      <c r="H242" s="56">
        <v>10</v>
      </c>
      <c r="I242" s="56"/>
      <c r="J242" s="56">
        <f t="shared" si="5"/>
        <v>0</v>
      </c>
      <c r="K242" s="122">
        <f>L242-J242</f>
        <v>10</v>
      </c>
      <c r="L242" s="139">
        <v>10</v>
      </c>
    </row>
    <row r="243" spans="1:12" ht="25.5">
      <c r="A243" s="40" t="s">
        <v>70</v>
      </c>
      <c r="B243" s="54" t="s">
        <v>155</v>
      </c>
      <c r="C243" s="54" t="s">
        <v>95</v>
      </c>
      <c r="D243" s="54" t="s">
        <v>99</v>
      </c>
      <c r="E243" s="54" t="s">
        <v>65</v>
      </c>
      <c r="F243" s="54" t="s">
        <v>71</v>
      </c>
      <c r="G243" s="55"/>
      <c r="H243" s="56">
        <v>5</v>
      </c>
      <c r="I243" s="56">
        <v>5</v>
      </c>
      <c r="J243" s="56">
        <f t="shared" si="5"/>
        <v>100</v>
      </c>
      <c r="K243" s="122">
        <f>L243-J243</f>
        <v>-95</v>
      </c>
      <c r="L243" s="139">
        <v>5</v>
      </c>
    </row>
    <row r="244" spans="1:11" ht="12.75">
      <c r="A244" s="32" t="s">
        <v>106</v>
      </c>
      <c r="B244" s="54" t="s">
        <v>155</v>
      </c>
      <c r="C244" s="54" t="s">
        <v>95</v>
      </c>
      <c r="D244" s="54" t="s">
        <v>107</v>
      </c>
      <c r="E244" s="54"/>
      <c r="F244" s="54"/>
      <c r="G244" s="55" t="e">
        <f>G263+#REF!</f>
        <v>#REF!</v>
      </c>
      <c r="H244" s="56">
        <f>H263+H245+H252+H267+H259</f>
        <v>10236.86</v>
      </c>
      <c r="I244" s="56">
        <f>I263+I245+I252+I267+I259</f>
        <v>9674.80799</v>
      </c>
      <c r="J244" s="56">
        <f t="shared" si="5"/>
        <v>94.50952723784441</v>
      </c>
      <c r="K244" s="122"/>
    </row>
    <row r="245" spans="1:11" ht="12.75">
      <c r="A245" s="49" t="s">
        <v>171</v>
      </c>
      <c r="B245" s="54" t="s">
        <v>155</v>
      </c>
      <c r="C245" s="54" t="s">
        <v>95</v>
      </c>
      <c r="D245" s="54" t="s">
        <v>107</v>
      </c>
      <c r="E245" s="54" t="s">
        <v>172</v>
      </c>
      <c r="F245" s="54"/>
      <c r="G245" s="55"/>
      <c r="H245" s="56">
        <f>H246</f>
        <v>617.2</v>
      </c>
      <c r="I245" s="56">
        <f>I246</f>
        <v>617.2</v>
      </c>
      <c r="J245" s="56">
        <f t="shared" si="5"/>
        <v>100</v>
      </c>
      <c r="K245" s="122"/>
    </row>
    <row r="246" spans="1:11" ht="25.5">
      <c r="A246" s="49" t="s">
        <v>173</v>
      </c>
      <c r="B246" s="54" t="s">
        <v>155</v>
      </c>
      <c r="C246" s="54" t="s">
        <v>95</v>
      </c>
      <c r="D246" s="54" t="s">
        <v>107</v>
      </c>
      <c r="E246" s="54" t="s">
        <v>174</v>
      </c>
      <c r="F246" s="54"/>
      <c r="G246" s="55"/>
      <c r="H246" s="56">
        <f>H247</f>
        <v>617.2</v>
      </c>
      <c r="I246" s="56">
        <f>I247</f>
        <v>617.2</v>
      </c>
      <c r="J246" s="56">
        <f t="shared" si="5"/>
        <v>100</v>
      </c>
      <c r="K246" s="122"/>
    </row>
    <row r="247" spans="1:11" ht="38.25">
      <c r="A247" s="49" t="s">
        <v>175</v>
      </c>
      <c r="B247" s="54" t="s">
        <v>155</v>
      </c>
      <c r="C247" s="54" t="s">
        <v>95</v>
      </c>
      <c r="D247" s="54" t="s">
        <v>107</v>
      </c>
      <c r="E247" s="54" t="s">
        <v>176</v>
      </c>
      <c r="F247" s="54"/>
      <c r="G247" s="55"/>
      <c r="H247" s="56">
        <f>H248+H249+H251+H250</f>
        <v>617.2</v>
      </c>
      <c r="I247" s="56">
        <f>I248+I249+I251+I250</f>
        <v>617.2</v>
      </c>
      <c r="J247" s="56">
        <f t="shared" si="5"/>
        <v>100</v>
      </c>
      <c r="K247" s="122"/>
    </row>
    <row r="248" spans="1:12" s="10" customFormat="1" ht="25.5">
      <c r="A248" s="85" t="s">
        <v>66</v>
      </c>
      <c r="B248" s="54" t="s">
        <v>155</v>
      </c>
      <c r="C248" s="54" t="s">
        <v>95</v>
      </c>
      <c r="D248" s="54" t="s">
        <v>107</v>
      </c>
      <c r="E248" s="54" t="s">
        <v>176</v>
      </c>
      <c r="F248" s="54" t="s">
        <v>67</v>
      </c>
      <c r="G248" s="55"/>
      <c r="H248" s="56">
        <v>508.904</v>
      </c>
      <c r="I248" s="56">
        <v>508.904</v>
      </c>
      <c r="J248" s="56">
        <f t="shared" si="5"/>
        <v>100</v>
      </c>
      <c r="K248" s="122">
        <f>L248-J248</f>
        <v>408.904</v>
      </c>
      <c r="L248" s="139">
        <v>508.904</v>
      </c>
    </row>
    <row r="249" spans="1:12" ht="25.5">
      <c r="A249" s="85" t="s">
        <v>68</v>
      </c>
      <c r="B249" s="54" t="s">
        <v>155</v>
      </c>
      <c r="C249" s="54" t="s">
        <v>95</v>
      </c>
      <c r="D249" s="54" t="s">
        <v>107</v>
      </c>
      <c r="E249" s="54" t="s">
        <v>176</v>
      </c>
      <c r="F249" s="54" t="s">
        <v>69</v>
      </c>
      <c r="G249" s="55"/>
      <c r="H249" s="56">
        <v>1</v>
      </c>
      <c r="I249" s="56">
        <v>1</v>
      </c>
      <c r="J249" s="56">
        <f t="shared" si="5"/>
        <v>100</v>
      </c>
      <c r="K249" s="122">
        <f>L249-J249</f>
        <v>-99</v>
      </c>
      <c r="L249" s="139">
        <v>1</v>
      </c>
    </row>
    <row r="250" spans="1:12" ht="25.5">
      <c r="A250" s="42" t="s">
        <v>72</v>
      </c>
      <c r="B250" s="54" t="s">
        <v>155</v>
      </c>
      <c r="C250" s="54" t="s">
        <v>95</v>
      </c>
      <c r="D250" s="54" t="s">
        <v>107</v>
      </c>
      <c r="E250" s="54" t="s">
        <v>176</v>
      </c>
      <c r="F250" s="54" t="s">
        <v>73</v>
      </c>
      <c r="G250" s="55"/>
      <c r="H250" s="56">
        <v>40.31</v>
      </c>
      <c r="I250" s="56">
        <v>40.31</v>
      </c>
      <c r="J250" s="56">
        <f t="shared" si="5"/>
        <v>100</v>
      </c>
      <c r="K250" s="122">
        <f>L250-J250</f>
        <v>-59.69</v>
      </c>
      <c r="L250" s="139">
        <v>40.31</v>
      </c>
    </row>
    <row r="251" spans="1:12" ht="25.5">
      <c r="A251" s="85" t="s">
        <v>70</v>
      </c>
      <c r="B251" s="54" t="s">
        <v>155</v>
      </c>
      <c r="C251" s="54" t="s">
        <v>95</v>
      </c>
      <c r="D251" s="54" t="s">
        <v>107</v>
      </c>
      <c r="E251" s="54" t="s">
        <v>176</v>
      </c>
      <c r="F251" s="54" t="s">
        <v>71</v>
      </c>
      <c r="G251" s="55"/>
      <c r="H251" s="56">
        <v>66.986</v>
      </c>
      <c r="I251" s="56">
        <v>66.986</v>
      </c>
      <c r="J251" s="56">
        <f t="shared" si="5"/>
        <v>100</v>
      </c>
      <c r="K251" s="122">
        <f>L251-J251</f>
        <v>-33.013999999999996</v>
      </c>
      <c r="L251" s="139">
        <v>66.986</v>
      </c>
    </row>
    <row r="252" spans="1:11" ht="25.5">
      <c r="A252" s="49" t="s">
        <v>119</v>
      </c>
      <c r="B252" s="54" t="s">
        <v>155</v>
      </c>
      <c r="C252" s="54" t="s">
        <v>95</v>
      </c>
      <c r="D252" s="54" t="s">
        <v>107</v>
      </c>
      <c r="E252" s="54" t="s">
        <v>120</v>
      </c>
      <c r="F252" s="54"/>
      <c r="G252" s="55"/>
      <c r="H252" s="56">
        <f>H253</f>
        <v>273.7</v>
      </c>
      <c r="I252" s="56">
        <f>I253</f>
        <v>251.786</v>
      </c>
      <c r="J252" s="56">
        <f t="shared" si="5"/>
        <v>91.99342345633906</v>
      </c>
      <c r="K252" s="122"/>
    </row>
    <row r="253" spans="1:11" ht="51">
      <c r="A253" s="49" t="s">
        <v>121</v>
      </c>
      <c r="B253" s="54" t="s">
        <v>155</v>
      </c>
      <c r="C253" s="54" t="s">
        <v>95</v>
      </c>
      <c r="D253" s="54" t="s">
        <v>107</v>
      </c>
      <c r="E253" s="54" t="s">
        <v>122</v>
      </c>
      <c r="F253" s="54"/>
      <c r="G253" s="55"/>
      <c r="H253" s="56">
        <f>H254+H257</f>
        <v>273.7</v>
      </c>
      <c r="I253" s="56">
        <f>I254+I257</f>
        <v>251.786</v>
      </c>
      <c r="J253" s="56">
        <f t="shared" si="5"/>
        <v>91.99342345633906</v>
      </c>
      <c r="K253" s="122"/>
    </row>
    <row r="254" spans="1:11" ht="76.5">
      <c r="A254" s="49" t="s">
        <v>177</v>
      </c>
      <c r="B254" s="54" t="s">
        <v>155</v>
      </c>
      <c r="C254" s="54" t="s">
        <v>95</v>
      </c>
      <c r="D254" s="54" t="s">
        <v>107</v>
      </c>
      <c r="E254" s="54" t="s">
        <v>178</v>
      </c>
      <c r="F254" s="54"/>
      <c r="G254" s="55"/>
      <c r="H254" s="56">
        <f>H255+H256</f>
        <v>51</v>
      </c>
      <c r="I254" s="56">
        <f>I255+I256</f>
        <v>51</v>
      </c>
      <c r="J254" s="56">
        <f t="shared" si="5"/>
        <v>100</v>
      </c>
      <c r="K254" s="122"/>
    </row>
    <row r="255" spans="1:12" ht="25.5">
      <c r="A255" s="42" t="s">
        <v>72</v>
      </c>
      <c r="B255" s="54" t="s">
        <v>155</v>
      </c>
      <c r="C255" s="54" t="s">
        <v>95</v>
      </c>
      <c r="D255" s="54" t="s">
        <v>107</v>
      </c>
      <c r="E255" s="54" t="s">
        <v>178</v>
      </c>
      <c r="F255" s="54" t="s">
        <v>73</v>
      </c>
      <c r="G255" s="55"/>
      <c r="H255" s="56">
        <v>20</v>
      </c>
      <c r="I255" s="56">
        <v>20</v>
      </c>
      <c r="J255" s="56">
        <f t="shared" si="5"/>
        <v>100</v>
      </c>
      <c r="K255" s="122">
        <f>L255-J255</f>
        <v>-80</v>
      </c>
      <c r="L255" s="139">
        <v>20</v>
      </c>
    </row>
    <row r="256" spans="1:12" ht="25.5">
      <c r="A256" s="40" t="s">
        <v>70</v>
      </c>
      <c r="B256" s="54" t="s">
        <v>155</v>
      </c>
      <c r="C256" s="54" t="s">
        <v>95</v>
      </c>
      <c r="D256" s="54" t="s">
        <v>107</v>
      </c>
      <c r="E256" s="54" t="s">
        <v>178</v>
      </c>
      <c r="F256" s="54" t="s">
        <v>71</v>
      </c>
      <c r="G256" s="55"/>
      <c r="H256" s="56">
        <v>31</v>
      </c>
      <c r="I256" s="56">
        <v>31</v>
      </c>
      <c r="J256" s="56">
        <f t="shared" si="5"/>
        <v>100</v>
      </c>
      <c r="K256" s="122">
        <f>L256-J256</f>
        <v>-69</v>
      </c>
      <c r="L256" s="139">
        <v>31</v>
      </c>
    </row>
    <row r="257" spans="1:11" ht="102">
      <c r="A257" s="49" t="s">
        <v>179</v>
      </c>
      <c r="B257" s="54" t="s">
        <v>155</v>
      </c>
      <c r="C257" s="54" t="s">
        <v>95</v>
      </c>
      <c r="D257" s="54" t="s">
        <v>107</v>
      </c>
      <c r="E257" s="54" t="s">
        <v>180</v>
      </c>
      <c r="F257" s="54"/>
      <c r="G257" s="55"/>
      <c r="H257" s="56">
        <f>H258</f>
        <v>222.7</v>
      </c>
      <c r="I257" s="56">
        <f>I258</f>
        <v>200.786</v>
      </c>
      <c r="J257" s="56">
        <f t="shared" si="5"/>
        <v>90.15985630893579</v>
      </c>
      <c r="K257" s="122"/>
    </row>
    <row r="258" spans="1:12" ht="25.5">
      <c r="A258" s="41" t="s">
        <v>66</v>
      </c>
      <c r="B258" s="54" t="s">
        <v>155</v>
      </c>
      <c r="C258" s="54" t="s">
        <v>95</v>
      </c>
      <c r="D258" s="54" t="s">
        <v>107</v>
      </c>
      <c r="E258" s="54" t="s">
        <v>180</v>
      </c>
      <c r="F258" s="54" t="s">
        <v>67</v>
      </c>
      <c r="G258" s="55"/>
      <c r="H258" s="56">
        <v>222.7</v>
      </c>
      <c r="I258" s="56">
        <v>200.786</v>
      </c>
      <c r="J258" s="56">
        <f t="shared" si="5"/>
        <v>90.15985630893579</v>
      </c>
      <c r="K258" s="122">
        <f>L258-J258</f>
        <v>132.5401436910642</v>
      </c>
      <c r="L258" s="139">
        <v>222.7</v>
      </c>
    </row>
    <row r="259" spans="1:11" ht="25.5">
      <c r="A259" s="49" t="s">
        <v>108</v>
      </c>
      <c r="B259" s="60" t="s">
        <v>155</v>
      </c>
      <c r="C259" s="60" t="s">
        <v>95</v>
      </c>
      <c r="D259" s="60" t="s">
        <v>107</v>
      </c>
      <c r="E259" s="54" t="s">
        <v>109</v>
      </c>
      <c r="F259" s="54"/>
      <c r="G259" s="55"/>
      <c r="H259" s="56">
        <f>H260</f>
        <v>8</v>
      </c>
      <c r="I259" s="56">
        <f>I260</f>
        <v>5.6</v>
      </c>
      <c r="J259" s="56">
        <f t="shared" si="5"/>
        <v>70</v>
      </c>
      <c r="K259" s="122"/>
    </row>
    <row r="260" spans="1:11" ht="38.25">
      <c r="A260" s="49" t="s">
        <v>110</v>
      </c>
      <c r="B260" s="60" t="s">
        <v>155</v>
      </c>
      <c r="C260" s="60" t="s">
        <v>95</v>
      </c>
      <c r="D260" s="60" t="s">
        <v>107</v>
      </c>
      <c r="E260" s="54" t="s">
        <v>111</v>
      </c>
      <c r="F260" s="54"/>
      <c r="G260" s="55"/>
      <c r="H260" s="56">
        <f>H261</f>
        <v>8</v>
      </c>
      <c r="I260" s="56">
        <f>I261</f>
        <v>5.6</v>
      </c>
      <c r="J260" s="56">
        <f t="shared" si="5"/>
        <v>70</v>
      </c>
      <c r="K260" s="122"/>
    </row>
    <row r="261" spans="1:11" ht="63.75">
      <c r="A261" s="49" t="s">
        <v>112</v>
      </c>
      <c r="B261" s="60" t="s">
        <v>155</v>
      </c>
      <c r="C261" s="60" t="s">
        <v>95</v>
      </c>
      <c r="D261" s="60" t="s">
        <v>107</v>
      </c>
      <c r="E261" s="54" t="s">
        <v>113</v>
      </c>
      <c r="F261" s="54"/>
      <c r="G261" s="55"/>
      <c r="H261" s="56">
        <f>H262</f>
        <v>8</v>
      </c>
      <c r="I261" s="56">
        <f>I262</f>
        <v>5.6</v>
      </c>
      <c r="J261" s="56">
        <f t="shared" si="5"/>
        <v>70</v>
      </c>
      <c r="K261" s="122"/>
    </row>
    <row r="262" spans="1:12" s="162" customFormat="1" ht="25.5">
      <c r="A262" s="40" t="s">
        <v>70</v>
      </c>
      <c r="B262" s="60" t="s">
        <v>155</v>
      </c>
      <c r="C262" s="60" t="s">
        <v>95</v>
      </c>
      <c r="D262" s="60" t="s">
        <v>107</v>
      </c>
      <c r="E262" s="54" t="s">
        <v>113</v>
      </c>
      <c r="F262" s="54" t="s">
        <v>71</v>
      </c>
      <c r="G262" s="55"/>
      <c r="H262" s="56">
        <f>5.6+2.4</f>
        <v>8</v>
      </c>
      <c r="I262" s="56">
        <v>5.6</v>
      </c>
      <c r="J262" s="56">
        <f t="shared" si="5"/>
        <v>70</v>
      </c>
      <c r="K262" s="160">
        <f>L262-J262</f>
        <v>-64.4</v>
      </c>
      <c r="L262" s="161">
        <v>5.6</v>
      </c>
    </row>
    <row r="263" spans="1:11" ht="25.5">
      <c r="A263" s="32" t="s">
        <v>181</v>
      </c>
      <c r="B263" s="54" t="s">
        <v>155</v>
      </c>
      <c r="C263" s="54" t="s">
        <v>95</v>
      </c>
      <c r="D263" s="54" t="s">
        <v>107</v>
      </c>
      <c r="E263" s="54" t="s">
        <v>182</v>
      </c>
      <c r="F263" s="54"/>
      <c r="G263" s="55" t="e">
        <f>G264</f>
        <v>#REF!</v>
      </c>
      <c r="H263" s="165">
        <f>H264</f>
        <v>134.2</v>
      </c>
      <c r="I263" s="56">
        <f>I264</f>
        <v>119.74506</v>
      </c>
      <c r="J263" s="56">
        <f t="shared" si="5"/>
        <v>89.22880774962742</v>
      </c>
      <c r="K263" s="122"/>
    </row>
    <row r="264" spans="1:11" ht="12.75">
      <c r="A264" s="32" t="s">
        <v>15</v>
      </c>
      <c r="B264" s="54" t="s">
        <v>155</v>
      </c>
      <c r="C264" s="54" t="s">
        <v>95</v>
      </c>
      <c r="D264" s="54" t="s">
        <v>107</v>
      </c>
      <c r="E264" s="54" t="s">
        <v>183</v>
      </c>
      <c r="F264" s="54"/>
      <c r="G264" s="55" t="e">
        <f>#REF!</f>
        <v>#REF!</v>
      </c>
      <c r="H264" s="56">
        <f>H266+H265</f>
        <v>134.2</v>
      </c>
      <c r="I264" s="56">
        <f>I266+I265</f>
        <v>119.74506</v>
      </c>
      <c r="J264" s="56">
        <f t="shared" si="5"/>
        <v>89.22880774962742</v>
      </c>
      <c r="K264" s="122"/>
    </row>
    <row r="265" spans="1:12" s="10" customFormat="1" ht="38.25">
      <c r="A265" s="40" t="s">
        <v>168</v>
      </c>
      <c r="B265" s="54" t="s">
        <v>155</v>
      </c>
      <c r="C265" s="54" t="s">
        <v>95</v>
      </c>
      <c r="D265" s="54" t="s">
        <v>107</v>
      </c>
      <c r="E265" s="54" t="s">
        <v>183</v>
      </c>
      <c r="F265" s="54" t="s">
        <v>169</v>
      </c>
      <c r="G265" s="55"/>
      <c r="H265" s="56">
        <v>134.2</v>
      </c>
      <c r="I265" s="56">
        <v>119.74506</v>
      </c>
      <c r="J265" s="56">
        <f t="shared" si="5"/>
        <v>89.22880774962742</v>
      </c>
      <c r="K265" s="122">
        <f>L265-J265</f>
        <v>44.97119225037257</v>
      </c>
      <c r="L265" s="139">
        <v>134.2</v>
      </c>
    </row>
    <row r="266" spans="1:11" ht="25.5" hidden="1">
      <c r="A266" s="40" t="s">
        <v>70</v>
      </c>
      <c r="B266" s="54" t="s">
        <v>155</v>
      </c>
      <c r="C266" s="54" t="s">
        <v>95</v>
      </c>
      <c r="D266" s="54" t="s">
        <v>107</v>
      </c>
      <c r="E266" s="54" t="s">
        <v>183</v>
      </c>
      <c r="F266" s="54" t="s">
        <v>71</v>
      </c>
      <c r="G266" s="55"/>
      <c r="H266" s="165">
        <v>0</v>
      </c>
      <c r="I266" s="56"/>
      <c r="J266" s="56" t="e">
        <f t="shared" si="5"/>
        <v>#DIV/0!</v>
      </c>
      <c r="K266" s="122"/>
    </row>
    <row r="267" spans="1:11" ht="12.75">
      <c r="A267" s="40" t="s">
        <v>337</v>
      </c>
      <c r="B267" s="54" t="s">
        <v>155</v>
      </c>
      <c r="C267" s="54" t="s">
        <v>95</v>
      </c>
      <c r="D267" s="54" t="s">
        <v>107</v>
      </c>
      <c r="E267" s="54" t="s">
        <v>51</v>
      </c>
      <c r="F267" s="54"/>
      <c r="G267" s="55"/>
      <c r="H267" s="165">
        <f>H268+H271</f>
        <v>9203.76</v>
      </c>
      <c r="I267" s="165">
        <f>I268+I271</f>
        <v>8680.476929999999</v>
      </c>
      <c r="J267" s="56">
        <f t="shared" si="5"/>
        <v>94.31446419724111</v>
      </c>
      <c r="K267" s="122"/>
    </row>
    <row r="268" spans="1:11" ht="25.5">
      <c r="A268" s="89" t="s">
        <v>381</v>
      </c>
      <c r="B268" s="54" t="s">
        <v>155</v>
      </c>
      <c r="C268" s="54" t="s">
        <v>95</v>
      </c>
      <c r="D268" s="54" t="s">
        <v>107</v>
      </c>
      <c r="E268" s="54" t="s">
        <v>383</v>
      </c>
      <c r="F268" s="54"/>
      <c r="G268" s="55"/>
      <c r="H268" s="165">
        <f>SUM(H269:H270)</f>
        <v>414</v>
      </c>
      <c r="I268" s="165">
        <f>SUM(I269:I270)</f>
        <v>376.406</v>
      </c>
      <c r="J268" s="56">
        <f t="shared" si="5"/>
        <v>90.9193236714976</v>
      </c>
      <c r="K268" s="122"/>
    </row>
    <row r="269" spans="1:11" ht="12.75" hidden="1">
      <c r="A269" s="89"/>
      <c r="B269" s="54" t="s">
        <v>155</v>
      </c>
      <c r="C269" s="54" t="s">
        <v>95</v>
      </c>
      <c r="D269" s="54" t="s">
        <v>107</v>
      </c>
      <c r="E269" s="54" t="s">
        <v>383</v>
      </c>
      <c r="F269" s="54" t="s">
        <v>204</v>
      </c>
      <c r="G269" s="55"/>
      <c r="H269" s="165"/>
      <c r="I269" s="56"/>
      <c r="J269" s="56" t="e">
        <f t="shared" si="5"/>
        <v>#DIV/0!</v>
      </c>
      <c r="K269" s="122"/>
    </row>
    <row r="270" spans="1:12" ht="25.5">
      <c r="A270" s="40" t="s">
        <v>70</v>
      </c>
      <c r="B270" s="54" t="s">
        <v>155</v>
      </c>
      <c r="C270" s="54" t="s">
        <v>95</v>
      </c>
      <c r="D270" s="54" t="s">
        <v>107</v>
      </c>
      <c r="E270" s="54" t="s">
        <v>383</v>
      </c>
      <c r="F270" s="54" t="s">
        <v>71</v>
      </c>
      <c r="G270" s="55"/>
      <c r="H270" s="165">
        <v>414</v>
      </c>
      <c r="I270" s="56">
        <v>376.406</v>
      </c>
      <c r="J270" s="56">
        <f t="shared" si="5"/>
        <v>90.9193236714976</v>
      </c>
      <c r="K270" s="122">
        <f>L270-J270</f>
        <v>323.0806763285024</v>
      </c>
      <c r="L270" s="139">
        <v>414</v>
      </c>
    </row>
    <row r="271" spans="1:11" ht="38.25">
      <c r="A271" s="93" t="s">
        <v>395</v>
      </c>
      <c r="B271" s="54" t="s">
        <v>155</v>
      </c>
      <c r="C271" s="54" t="s">
        <v>95</v>
      </c>
      <c r="D271" s="54" t="s">
        <v>107</v>
      </c>
      <c r="E271" s="54" t="s">
        <v>396</v>
      </c>
      <c r="F271" s="54"/>
      <c r="G271" s="55"/>
      <c r="H271" s="165">
        <f>SUM(H272:H279)</f>
        <v>8789.76</v>
      </c>
      <c r="I271" s="165">
        <f>SUM(I272:I279)</f>
        <v>8304.070929999998</v>
      </c>
      <c r="J271" s="56">
        <f t="shared" si="5"/>
        <v>94.47437620594872</v>
      </c>
      <c r="K271" s="122"/>
    </row>
    <row r="272" spans="1:12" ht="25.5">
      <c r="A272" s="41" t="s">
        <v>66</v>
      </c>
      <c r="B272" s="54" t="s">
        <v>155</v>
      </c>
      <c r="C272" s="54" t="s">
        <v>95</v>
      </c>
      <c r="D272" s="54" t="s">
        <v>107</v>
      </c>
      <c r="E272" s="54" t="s">
        <v>396</v>
      </c>
      <c r="F272" s="54" t="s">
        <v>67</v>
      </c>
      <c r="G272" s="55"/>
      <c r="H272" s="165">
        <v>1751.925</v>
      </c>
      <c r="I272" s="56">
        <v>1686.599</v>
      </c>
      <c r="J272" s="56">
        <f t="shared" si="5"/>
        <v>96.27118740813675</v>
      </c>
      <c r="K272" s="122">
        <f aca="true" t="shared" si="6" ref="K272:K279">L272-J272</f>
        <v>1655.6538125918632</v>
      </c>
      <c r="L272" s="139">
        <v>1751.925</v>
      </c>
    </row>
    <row r="273" spans="1:12" ht="25.5">
      <c r="A273" s="40" t="s">
        <v>68</v>
      </c>
      <c r="B273" s="54" t="s">
        <v>155</v>
      </c>
      <c r="C273" s="54" t="s">
        <v>95</v>
      </c>
      <c r="D273" s="54" t="s">
        <v>107</v>
      </c>
      <c r="E273" s="54" t="s">
        <v>396</v>
      </c>
      <c r="F273" s="54" t="s">
        <v>69</v>
      </c>
      <c r="G273" s="55"/>
      <c r="H273" s="165">
        <v>91.4</v>
      </c>
      <c r="I273" s="56">
        <v>91.4</v>
      </c>
      <c r="J273" s="56">
        <f t="shared" si="5"/>
        <v>100</v>
      </c>
      <c r="K273" s="122">
        <f t="shared" si="6"/>
        <v>-8.599999999999994</v>
      </c>
      <c r="L273" s="139">
        <v>91.4</v>
      </c>
    </row>
    <row r="274" spans="1:12" ht="38.25">
      <c r="A274" s="40" t="s">
        <v>168</v>
      </c>
      <c r="B274" s="54" t="s">
        <v>155</v>
      </c>
      <c r="C274" s="54" t="s">
        <v>95</v>
      </c>
      <c r="D274" s="54" t="s">
        <v>107</v>
      </c>
      <c r="E274" s="54" t="s">
        <v>396</v>
      </c>
      <c r="F274" s="54" t="s">
        <v>169</v>
      </c>
      <c r="G274" s="55"/>
      <c r="H274" s="165">
        <v>128.19</v>
      </c>
      <c r="I274" s="56">
        <v>107.07067</v>
      </c>
      <c r="J274" s="56">
        <f t="shared" si="5"/>
        <v>83.5249785474686</v>
      </c>
      <c r="K274" s="122">
        <f t="shared" si="6"/>
        <v>44.66502145253139</v>
      </c>
      <c r="L274" s="139">
        <v>128.19</v>
      </c>
    </row>
    <row r="275" spans="1:12" ht="25.5">
      <c r="A275" s="42" t="s">
        <v>72</v>
      </c>
      <c r="B275" s="54" t="s">
        <v>155</v>
      </c>
      <c r="C275" s="54" t="s">
        <v>95</v>
      </c>
      <c r="D275" s="54" t="s">
        <v>107</v>
      </c>
      <c r="E275" s="54" t="s">
        <v>396</v>
      </c>
      <c r="F275" s="54" t="s">
        <v>73</v>
      </c>
      <c r="G275" s="55"/>
      <c r="H275" s="165">
        <v>614.6</v>
      </c>
      <c r="I275" s="56">
        <v>521.08262</v>
      </c>
      <c r="J275" s="56">
        <f t="shared" si="5"/>
        <v>84.78402538236251</v>
      </c>
      <c r="K275" s="122">
        <f t="shared" si="6"/>
        <v>529.8159746176375</v>
      </c>
      <c r="L275" s="139">
        <v>614.6</v>
      </c>
    </row>
    <row r="276" spans="1:11" ht="25.5" hidden="1">
      <c r="A276" s="40" t="s">
        <v>486</v>
      </c>
      <c r="B276" s="54" t="s">
        <v>155</v>
      </c>
      <c r="C276" s="54" t="s">
        <v>95</v>
      </c>
      <c r="D276" s="54" t="s">
        <v>107</v>
      </c>
      <c r="E276" s="54" t="s">
        <v>396</v>
      </c>
      <c r="F276" s="54" t="s">
        <v>204</v>
      </c>
      <c r="G276" s="55"/>
      <c r="H276" s="165"/>
      <c r="I276" s="56"/>
      <c r="J276" s="56" t="e">
        <f t="shared" si="5"/>
        <v>#DIV/0!</v>
      </c>
      <c r="K276" s="122" t="e">
        <f t="shared" si="6"/>
        <v>#DIV/0!</v>
      </c>
    </row>
    <row r="277" spans="1:12" ht="25.5">
      <c r="A277" s="40" t="s">
        <v>70</v>
      </c>
      <c r="B277" s="54" t="s">
        <v>155</v>
      </c>
      <c r="C277" s="54" t="s">
        <v>95</v>
      </c>
      <c r="D277" s="54" t="s">
        <v>107</v>
      </c>
      <c r="E277" s="54" t="s">
        <v>396</v>
      </c>
      <c r="F277" s="54" t="s">
        <v>71</v>
      </c>
      <c r="G277" s="55"/>
      <c r="H277" s="165">
        <v>5678.68</v>
      </c>
      <c r="I277" s="56">
        <v>5373.96527</v>
      </c>
      <c r="J277" s="56">
        <f t="shared" si="5"/>
        <v>94.63405703438121</v>
      </c>
      <c r="K277" s="122">
        <f t="shared" si="6"/>
        <v>5584.045942965619</v>
      </c>
      <c r="L277" s="139">
        <v>5678.68</v>
      </c>
    </row>
    <row r="278" spans="1:12" ht="25.5">
      <c r="A278" s="120" t="s">
        <v>170</v>
      </c>
      <c r="B278" s="54" t="s">
        <v>155</v>
      </c>
      <c r="C278" s="54" t="s">
        <v>95</v>
      </c>
      <c r="D278" s="54" t="s">
        <v>107</v>
      </c>
      <c r="E278" s="54" t="s">
        <v>396</v>
      </c>
      <c r="F278" s="54" t="s">
        <v>75</v>
      </c>
      <c r="G278" s="55"/>
      <c r="H278" s="165">
        <v>443.495</v>
      </c>
      <c r="I278" s="56">
        <v>442.66366</v>
      </c>
      <c r="J278" s="56">
        <f t="shared" si="5"/>
        <v>99.81254805578416</v>
      </c>
      <c r="K278" s="122">
        <f t="shared" si="6"/>
        <v>343.6824519442158</v>
      </c>
      <c r="L278" s="139">
        <v>443.495</v>
      </c>
    </row>
    <row r="279" spans="1:12" ht="12.75">
      <c r="A279" s="47" t="s">
        <v>76</v>
      </c>
      <c r="B279" s="54" t="s">
        <v>155</v>
      </c>
      <c r="C279" s="54" t="s">
        <v>95</v>
      </c>
      <c r="D279" s="54" t="s">
        <v>107</v>
      </c>
      <c r="E279" s="54" t="s">
        <v>396</v>
      </c>
      <c r="F279" s="54" t="s">
        <v>77</v>
      </c>
      <c r="G279" s="55"/>
      <c r="H279" s="165">
        <v>81.47</v>
      </c>
      <c r="I279" s="56">
        <v>81.28971</v>
      </c>
      <c r="J279" s="56">
        <f t="shared" si="5"/>
        <v>99.77870381735609</v>
      </c>
      <c r="K279" s="122">
        <f t="shared" si="6"/>
        <v>-18.30870381735609</v>
      </c>
      <c r="L279" s="139">
        <v>81.47</v>
      </c>
    </row>
    <row r="280" spans="1:11" ht="12.75">
      <c r="A280" s="32" t="s">
        <v>184</v>
      </c>
      <c r="B280" s="54" t="s">
        <v>155</v>
      </c>
      <c r="C280" s="54" t="s">
        <v>118</v>
      </c>
      <c r="D280" s="54"/>
      <c r="E280" s="54"/>
      <c r="F280" s="54"/>
      <c r="G280" s="55" t="e">
        <f>G281</f>
        <v>#REF!</v>
      </c>
      <c r="H280" s="165">
        <f>H281+H291</f>
        <v>2268.0020000000004</v>
      </c>
      <c r="I280" s="165">
        <f>I281+I291</f>
        <v>2177.17033</v>
      </c>
      <c r="J280" s="56">
        <f t="shared" si="5"/>
        <v>95.99507981033526</v>
      </c>
      <c r="K280" s="122"/>
    </row>
    <row r="281" spans="1:11" ht="38.25">
      <c r="A281" s="32" t="s">
        <v>185</v>
      </c>
      <c r="B281" s="54" t="s">
        <v>155</v>
      </c>
      <c r="C281" s="54" t="s">
        <v>118</v>
      </c>
      <c r="D281" s="54" t="s">
        <v>11</v>
      </c>
      <c r="E281" s="54"/>
      <c r="F281" s="54"/>
      <c r="G281" s="55" t="e">
        <f>G282</f>
        <v>#REF!</v>
      </c>
      <c r="H281" s="165">
        <f>H282+H287+H289+H285</f>
        <v>2163.202</v>
      </c>
      <c r="I281" s="165">
        <f>I282+I287+I289+I285</f>
        <v>2072.3703299999997</v>
      </c>
      <c r="J281" s="56">
        <f t="shared" si="5"/>
        <v>95.8010546402971</v>
      </c>
      <c r="K281" s="122"/>
    </row>
    <row r="282" spans="1:11" ht="25.5">
      <c r="A282" s="32" t="s">
        <v>186</v>
      </c>
      <c r="B282" s="54" t="s">
        <v>155</v>
      </c>
      <c r="C282" s="54" t="s">
        <v>118</v>
      </c>
      <c r="D282" s="54" t="s">
        <v>11</v>
      </c>
      <c r="E282" s="54" t="s">
        <v>187</v>
      </c>
      <c r="F282" s="54"/>
      <c r="G282" s="55" t="e">
        <f>#REF!</f>
        <v>#REF!</v>
      </c>
      <c r="H282" s="165">
        <f>H283+H284</f>
        <v>1618.502</v>
      </c>
      <c r="I282" s="165">
        <f>I283+I284</f>
        <v>1527.67033</v>
      </c>
      <c r="J282" s="56">
        <f aca="true" t="shared" si="7" ref="J282:J345">I282/H282*100</f>
        <v>94.38791734579259</v>
      </c>
      <c r="K282" s="122"/>
    </row>
    <row r="283" spans="1:12" ht="25.5">
      <c r="A283" s="41" t="s">
        <v>66</v>
      </c>
      <c r="B283" s="54" t="s">
        <v>155</v>
      </c>
      <c r="C283" s="54" t="s">
        <v>118</v>
      </c>
      <c r="D283" s="54" t="s">
        <v>11</v>
      </c>
      <c r="E283" s="54" t="s">
        <v>188</v>
      </c>
      <c r="F283" s="54" t="s">
        <v>67</v>
      </c>
      <c r="G283" s="55"/>
      <c r="H283" s="165">
        <v>588.538</v>
      </c>
      <c r="I283" s="56">
        <v>584.89833</v>
      </c>
      <c r="J283" s="56">
        <f t="shared" si="7"/>
        <v>99.38157434184369</v>
      </c>
      <c r="K283" s="122">
        <f aca="true" t="shared" si="8" ref="K283:K290">L283-J283</f>
        <v>489.1564256581563</v>
      </c>
      <c r="L283" s="139">
        <v>588.538</v>
      </c>
    </row>
    <row r="284" spans="1:12" ht="25.5">
      <c r="A284" s="40" t="s">
        <v>70</v>
      </c>
      <c r="B284" s="54" t="s">
        <v>155</v>
      </c>
      <c r="C284" s="54" t="s">
        <v>118</v>
      </c>
      <c r="D284" s="54" t="s">
        <v>11</v>
      </c>
      <c r="E284" s="54" t="s">
        <v>188</v>
      </c>
      <c r="F284" s="54" t="s">
        <v>71</v>
      </c>
      <c r="G284" s="55"/>
      <c r="H284" s="165">
        <v>1029.964</v>
      </c>
      <c r="I284" s="56">
        <v>942.772</v>
      </c>
      <c r="J284" s="56">
        <f t="shared" si="7"/>
        <v>91.53446139865083</v>
      </c>
      <c r="K284" s="122">
        <f t="shared" si="8"/>
        <v>938.4295386013491</v>
      </c>
      <c r="L284" s="139">
        <v>1029.964</v>
      </c>
    </row>
    <row r="285" spans="1:11" ht="12.75">
      <c r="A285" s="40" t="s">
        <v>488</v>
      </c>
      <c r="B285" s="54" t="s">
        <v>155</v>
      </c>
      <c r="C285" s="54" t="s">
        <v>118</v>
      </c>
      <c r="D285" s="54" t="s">
        <v>11</v>
      </c>
      <c r="E285" s="54" t="s">
        <v>511</v>
      </c>
      <c r="F285" s="54"/>
      <c r="G285" s="55"/>
      <c r="H285" s="165">
        <f>H286</f>
        <v>235.5</v>
      </c>
      <c r="I285" s="165">
        <f>I286</f>
        <v>235.5</v>
      </c>
      <c r="J285" s="56">
        <f t="shared" si="7"/>
        <v>100</v>
      </c>
      <c r="K285" s="122"/>
    </row>
    <row r="286" spans="1:12" ht="25.5">
      <c r="A286" s="40" t="s">
        <v>70</v>
      </c>
      <c r="B286" s="54" t="s">
        <v>155</v>
      </c>
      <c r="C286" s="54" t="s">
        <v>118</v>
      </c>
      <c r="D286" s="54" t="s">
        <v>11</v>
      </c>
      <c r="E286" s="54" t="s">
        <v>511</v>
      </c>
      <c r="F286" s="54" t="s">
        <v>71</v>
      </c>
      <c r="G286" s="55"/>
      <c r="H286" s="165">
        <v>235.5</v>
      </c>
      <c r="I286" s="56">
        <v>235.5</v>
      </c>
      <c r="J286" s="56">
        <f t="shared" si="7"/>
        <v>100</v>
      </c>
      <c r="K286" s="122">
        <f t="shared" si="8"/>
        <v>135.5</v>
      </c>
      <c r="L286" s="139">
        <v>235.5</v>
      </c>
    </row>
    <row r="287" spans="1:11" ht="12.75">
      <c r="A287" s="40" t="s">
        <v>488</v>
      </c>
      <c r="B287" s="54" t="s">
        <v>155</v>
      </c>
      <c r="C287" s="54" t="s">
        <v>118</v>
      </c>
      <c r="D287" s="54" t="s">
        <v>11</v>
      </c>
      <c r="E287" s="54" t="s">
        <v>487</v>
      </c>
      <c r="F287" s="54"/>
      <c r="G287" s="55"/>
      <c r="H287" s="165">
        <f>H288</f>
        <v>250</v>
      </c>
      <c r="I287" s="165">
        <f>I288</f>
        <v>250</v>
      </c>
      <c r="J287" s="56">
        <f t="shared" si="7"/>
        <v>100</v>
      </c>
      <c r="K287" s="122"/>
    </row>
    <row r="288" spans="1:12" ht="25.5">
      <c r="A288" s="40" t="s">
        <v>70</v>
      </c>
      <c r="B288" s="54" t="s">
        <v>155</v>
      </c>
      <c r="C288" s="54" t="s">
        <v>118</v>
      </c>
      <c r="D288" s="54" t="s">
        <v>11</v>
      </c>
      <c r="E288" s="54" t="s">
        <v>487</v>
      </c>
      <c r="F288" s="54" t="s">
        <v>71</v>
      </c>
      <c r="G288" s="55"/>
      <c r="H288" s="165">
        <v>250</v>
      </c>
      <c r="I288" s="56">
        <v>250</v>
      </c>
      <c r="J288" s="56">
        <f t="shared" si="7"/>
        <v>100</v>
      </c>
      <c r="K288" s="122">
        <f t="shared" si="8"/>
        <v>150</v>
      </c>
      <c r="L288" s="139">
        <v>250</v>
      </c>
    </row>
    <row r="289" spans="1:11" ht="38.25">
      <c r="A289" s="40" t="s">
        <v>489</v>
      </c>
      <c r="B289" s="54" t="s">
        <v>155</v>
      </c>
      <c r="C289" s="54" t="s">
        <v>118</v>
      </c>
      <c r="D289" s="54" t="s">
        <v>11</v>
      </c>
      <c r="E289" s="54" t="s">
        <v>471</v>
      </c>
      <c r="F289" s="54"/>
      <c r="G289" s="55"/>
      <c r="H289" s="165">
        <f>H290</f>
        <v>59.2</v>
      </c>
      <c r="I289" s="165">
        <f>I290</f>
        <v>59.2</v>
      </c>
      <c r="J289" s="56">
        <f t="shared" si="7"/>
        <v>100</v>
      </c>
      <c r="K289" s="122"/>
    </row>
    <row r="290" spans="1:12" ht="25.5">
      <c r="A290" s="40" t="s">
        <v>70</v>
      </c>
      <c r="B290" s="54" t="s">
        <v>155</v>
      </c>
      <c r="C290" s="54" t="s">
        <v>118</v>
      </c>
      <c r="D290" s="54" t="s">
        <v>11</v>
      </c>
      <c r="E290" s="54" t="s">
        <v>471</v>
      </c>
      <c r="F290" s="54" t="s">
        <v>71</v>
      </c>
      <c r="G290" s="55"/>
      <c r="H290" s="165">
        <v>59.2</v>
      </c>
      <c r="I290" s="56">
        <v>59.2</v>
      </c>
      <c r="J290" s="56">
        <f t="shared" si="7"/>
        <v>100</v>
      </c>
      <c r="K290" s="122">
        <f t="shared" si="8"/>
        <v>-40.8</v>
      </c>
      <c r="L290" s="139">
        <v>59.2</v>
      </c>
    </row>
    <row r="291" spans="1:11" ht="25.5">
      <c r="A291" s="48" t="s">
        <v>189</v>
      </c>
      <c r="B291" s="54" t="s">
        <v>155</v>
      </c>
      <c r="C291" s="54" t="s">
        <v>118</v>
      </c>
      <c r="D291" s="54" t="s">
        <v>141</v>
      </c>
      <c r="E291" s="54"/>
      <c r="F291" s="54"/>
      <c r="G291" s="55"/>
      <c r="H291" s="165">
        <f>H295+H292</f>
        <v>104.8</v>
      </c>
      <c r="I291" s="165">
        <f>I295+I292</f>
        <v>104.8</v>
      </c>
      <c r="J291" s="56">
        <f t="shared" si="7"/>
        <v>100</v>
      </c>
      <c r="K291" s="122"/>
    </row>
    <row r="292" spans="1:11" ht="25.5">
      <c r="A292" s="49" t="s">
        <v>161</v>
      </c>
      <c r="B292" s="54" t="s">
        <v>155</v>
      </c>
      <c r="C292" s="54" t="s">
        <v>118</v>
      </c>
      <c r="D292" s="54" t="s">
        <v>141</v>
      </c>
      <c r="E292" s="54" t="s">
        <v>162</v>
      </c>
      <c r="F292" s="54"/>
      <c r="G292" s="55"/>
      <c r="H292" s="165">
        <f>H293</f>
        <v>19.8</v>
      </c>
      <c r="I292" s="165">
        <f>I293</f>
        <v>19.8</v>
      </c>
      <c r="J292" s="56">
        <f t="shared" si="7"/>
        <v>100</v>
      </c>
      <c r="K292" s="122"/>
    </row>
    <row r="293" spans="1:11" ht="66.75" customHeight="1">
      <c r="A293" s="144" t="s">
        <v>522</v>
      </c>
      <c r="B293" s="54" t="s">
        <v>155</v>
      </c>
      <c r="C293" s="54" t="s">
        <v>118</v>
      </c>
      <c r="D293" s="54" t="s">
        <v>141</v>
      </c>
      <c r="E293" s="54" t="s">
        <v>512</v>
      </c>
      <c r="F293" s="54"/>
      <c r="G293" s="55"/>
      <c r="H293" s="165">
        <f>H294</f>
        <v>19.8</v>
      </c>
      <c r="I293" s="165">
        <f>I294</f>
        <v>19.8</v>
      </c>
      <c r="J293" s="56">
        <f t="shared" si="7"/>
        <v>100</v>
      </c>
      <c r="K293" s="122"/>
    </row>
    <row r="294" spans="1:12" ht="25.5">
      <c r="A294" s="40" t="s">
        <v>70</v>
      </c>
      <c r="B294" s="54" t="s">
        <v>155</v>
      </c>
      <c r="C294" s="54" t="s">
        <v>118</v>
      </c>
      <c r="D294" s="54" t="s">
        <v>141</v>
      </c>
      <c r="E294" s="54" t="s">
        <v>512</v>
      </c>
      <c r="F294" s="54" t="s">
        <v>71</v>
      </c>
      <c r="G294" s="55"/>
      <c r="H294" s="165">
        <v>19.8</v>
      </c>
      <c r="I294" s="165">
        <v>19.8</v>
      </c>
      <c r="J294" s="56">
        <f t="shared" si="7"/>
        <v>100</v>
      </c>
      <c r="K294" s="122">
        <f>L294-J294</f>
        <v>-80.2</v>
      </c>
      <c r="L294" s="139">
        <v>19.8</v>
      </c>
    </row>
    <row r="295" spans="1:11" ht="12.75">
      <c r="A295" s="40" t="s">
        <v>337</v>
      </c>
      <c r="B295" s="54" t="s">
        <v>155</v>
      </c>
      <c r="C295" s="54" t="s">
        <v>118</v>
      </c>
      <c r="D295" s="54" t="s">
        <v>141</v>
      </c>
      <c r="E295" s="54" t="s">
        <v>51</v>
      </c>
      <c r="F295" s="54"/>
      <c r="G295" s="55"/>
      <c r="H295" s="165">
        <f>H296+H298+H300</f>
        <v>85</v>
      </c>
      <c r="I295" s="165">
        <f>I296+I298+I300</f>
        <v>85</v>
      </c>
      <c r="J295" s="56">
        <f t="shared" si="7"/>
        <v>100</v>
      </c>
      <c r="K295" s="122"/>
    </row>
    <row r="296" spans="1:11" ht="51">
      <c r="A296" s="89" t="s">
        <v>384</v>
      </c>
      <c r="B296" s="54" t="s">
        <v>155</v>
      </c>
      <c r="C296" s="54" t="s">
        <v>118</v>
      </c>
      <c r="D296" s="54" t="s">
        <v>141</v>
      </c>
      <c r="E296" s="54" t="s">
        <v>434</v>
      </c>
      <c r="F296" s="54"/>
      <c r="G296" s="55"/>
      <c r="H296" s="165">
        <f>H297</f>
        <v>20</v>
      </c>
      <c r="I296" s="165">
        <f>I297</f>
        <v>20</v>
      </c>
      <c r="J296" s="56">
        <f t="shared" si="7"/>
        <v>100</v>
      </c>
      <c r="K296" s="122"/>
    </row>
    <row r="297" spans="1:12" ht="25.5">
      <c r="A297" s="40" t="s">
        <v>70</v>
      </c>
      <c r="B297" s="54" t="s">
        <v>155</v>
      </c>
      <c r="C297" s="54" t="s">
        <v>118</v>
      </c>
      <c r="D297" s="54" t="s">
        <v>141</v>
      </c>
      <c r="E297" s="54" t="s">
        <v>434</v>
      </c>
      <c r="F297" s="54" t="s">
        <v>71</v>
      </c>
      <c r="G297" s="55"/>
      <c r="H297" s="165">
        <v>20</v>
      </c>
      <c r="I297" s="165">
        <v>20</v>
      </c>
      <c r="J297" s="56">
        <f t="shared" si="7"/>
        <v>100</v>
      </c>
      <c r="K297" s="122">
        <f>L297-J297</f>
        <v>-80</v>
      </c>
      <c r="L297" s="139">
        <v>20</v>
      </c>
    </row>
    <row r="298" spans="1:11" ht="38.25">
      <c r="A298" s="89" t="s">
        <v>385</v>
      </c>
      <c r="B298" s="54" t="s">
        <v>155</v>
      </c>
      <c r="C298" s="54" t="s">
        <v>118</v>
      </c>
      <c r="D298" s="54" t="s">
        <v>141</v>
      </c>
      <c r="E298" s="54" t="s">
        <v>388</v>
      </c>
      <c r="F298" s="54"/>
      <c r="G298" s="55"/>
      <c r="H298" s="165">
        <f>H299</f>
        <v>15</v>
      </c>
      <c r="I298" s="165">
        <f>I299</f>
        <v>15</v>
      </c>
      <c r="J298" s="56">
        <f t="shared" si="7"/>
        <v>100</v>
      </c>
      <c r="K298" s="122"/>
    </row>
    <row r="299" spans="1:12" ht="25.5">
      <c r="A299" s="40" t="s">
        <v>70</v>
      </c>
      <c r="B299" s="54" t="s">
        <v>155</v>
      </c>
      <c r="C299" s="54" t="s">
        <v>118</v>
      </c>
      <c r="D299" s="54" t="s">
        <v>141</v>
      </c>
      <c r="E299" s="54" t="s">
        <v>388</v>
      </c>
      <c r="F299" s="54" t="s">
        <v>71</v>
      </c>
      <c r="G299" s="55"/>
      <c r="H299" s="165">
        <v>15</v>
      </c>
      <c r="I299" s="165">
        <v>15</v>
      </c>
      <c r="J299" s="56">
        <f t="shared" si="7"/>
        <v>100</v>
      </c>
      <c r="K299" s="122">
        <f>L299-J299</f>
        <v>-85</v>
      </c>
      <c r="L299" s="139">
        <v>15</v>
      </c>
    </row>
    <row r="300" spans="1:12" s="10" customFormat="1" ht="25.5">
      <c r="A300" s="89" t="s">
        <v>386</v>
      </c>
      <c r="B300" s="54" t="s">
        <v>155</v>
      </c>
      <c r="C300" s="54" t="s">
        <v>118</v>
      </c>
      <c r="D300" s="54" t="s">
        <v>141</v>
      </c>
      <c r="E300" s="54" t="s">
        <v>387</v>
      </c>
      <c r="F300" s="54"/>
      <c r="G300" s="55"/>
      <c r="H300" s="165">
        <f>H301</f>
        <v>50</v>
      </c>
      <c r="I300" s="165">
        <f>I301</f>
        <v>50</v>
      </c>
      <c r="J300" s="56">
        <f t="shared" si="7"/>
        <v>100</v>
      </c>
      <c r="K300" s="122"/>
      <c r="L300" s="147"/>
    </row>
    <row r="301" spans="1:12" s="10" customFormat="1" ht="25.5">
      <c r="A301" s="40" t="s">
        <v>70</v>
      </c>
      <c r="B301" s="54" t="s">
        <v>155</v>
      </c>
      <c r="C301" s="54" t="s">
        <v>118</v>
      </c>
      <c r="D301" s="54" t="s">
        <v>141</v>
      </c>
      <c r="E301" s="54" t="s">
        <v>387</v>
      </c>
      <c r="F301" s="54" t="s">
        <v>71</v>
      </c>
      <c r="G301" s="55"/>
      <c r="H301" s="165">
        <v>50</v>
      </c>
      <c r="I301" s="165">
        <v>50</v>
      </c>
      <c r="J301" s="56">
        <f t="shared" si="7"/>
        <v>100</v>
      </c>
      <c r="K301" s="122">
        <f>L301-J301</f>
        <v>-50</v>
      </c>
      <c r="L301" s="139">
        <v>50</v>
      </c>
    </row>
    <row r="302" spans="1:11" ht="12.75">
      <c r="A302" s="32" t="s">
        <v>127</v>
      </c>
      <c r="B302" s="54" t="s">
        <v>155</v>
      </c>
      <c r="C302" s="54" t="s">
        <v>80</v>
      </c>
      <c r="D302" s="54"/>
      <c r="E302" s="54"/>
      <c r="F302" s="54"/>
      <c r="G302" s="55" t="e">
        <f>G303+G315+#REF!</f>
        <v>#REF!</v>
      </c>
      <c r="H302" s="165">
        <f>H303+H315+H312</f>
        <v>2806.5784</v>
      </c>
      <c r="I302" s="165">
        <f>I303+I315+I312</f>
        <v>2802.4492</v>
      </c>
      <c r="J302" s="56">
        <f t="shared" si="7"/>
        <v>99.85287423290937</v>
      </c>
      <c r="K302" s="122"/>
    </row>
    <row r="303" spans="1:11" ht="12.75">
      <c r="A303" s="32" t="s">
        <v>190</v>
      </c>
      <c r="B303" s="54" t="s">
        <v>155</v>
      </c>
      <c r="C303" s="54" t="s">
        <v>80</v>
      </c>
      <c r="D303" s="54" t="s">
        <v>53</v>
      </c>
      <c r="E303" s="54"/>
      <c r="F303" s="54"/>
      <c r="G303" s="55" t="e">
        <f>G310</f>
        <v>#REF!</v>
      </c>
      <c r="H303" s="165">
        <f>H309+H304</f>
        <v>329.44</v>
      </c>
      <c r="I303" s="165">
        <f>I309+I304</f>
        <v>328.6</v>
      </c>
      <c r="J303" s="56">
        <f t="shared" si="7"/>
        <v>99.74502185526956</v>
      </c>
      <c r="K303" s="122"/>
    </row>
    <row r="304" spans="1:11" ht="12.75">
      <c r="A304" s="40" t="s">
        <v>337</v>
      </c>
      <c r="B304" s="54" t="s">
        <v>155</v>
      </c>
      <c r="C304" s="54" t="s">
        <v>80</v>
      </c>
      <c r="D304" s="54" t="s">
        <v>53</v>
      </c>
      <c r="E304" s="54" t="s">
        <v>51</v>
      </c>
      <c r="F304" s="54"/>
      <c r="G304" s="55"/>
      <c r="H304" s="165">
        <f>H305</f>
        <v>329.44</v>
      </c>
      <c r="I304" s="165">
        <f>I305</f>
        <v>328.6</v>
      </c>
      <c r="J304" s="56">
        <f t="shared" si="7"/>
        <v>99.74502185526956</v>
      </c>
      <c r="K304" s="122"/>
    </row>
    <row r="305" spans="1:11" ht="25.5">
      <c r="A305" s="89" t="s">
        <v>372</v>
      </c>
      <c r="B305" s="54" t="s">
        <v>155</v>
      </c>
      <c r="C305" s="54" t="s">
        <v>80</v>
      </c>
      <c r="D305" s="54" t="s">
        <v>53</v>
      </c>
      <c r="E305" s="54" t="s">
        <v>373</v>
      </c>
      <c r="F305" s="54"/>
      <c r="G305" s="55"/>
      <c r="H305" s="165">
        <f>H306+H307+H308</f>
        <v>329.44</v>
      </c>
      <c r="I305" s="165">
        <f>I306+I307+I308</f>
        <v>328.6</v>
      </c>
      <c r="J305" s="56">
        <f t="shared" si="7"/>
        <v>99.74502185526956</v>
      </c>
      <c r="K305" s="122"/>
    </row>
    <row r="306" spans="1:12" ht="25.5">
      <c r="A306" s="40" t="s">
        <v>70</v>
      </c>
      <c r="B306" s="54" t="s">
        <v>155</v>
      </c>
      <c r="C306" s="54" t="s">
        <v>80</v>
      </c>
      <c r="D306" s="54" t="s">
        <v>53</v>
      </c>
      <c r="E306" s="54" t="s">
        <v>373</v>
      </c>
      <c r="F306" s="54" t="s">
        <v>71</v>
      </c>
      <c r="G306" s="55"/>
      <c r="H306" s="165">
        <v>212.84</v>
      </c>
      <c r="I306" s="165">
        <v>212</v>
      </c>
      <c r="J306" s="56">
        <f t="shared" si="7"/>
        <v>99.60533734260477</v>
      </c>
      <c r="K306" s="122">
        <f>L306-J306</f>
        <v>113.23466265739523</v>
      </c>
      <c r="L306" s="139">
        <v>212.84</v>
      </c>
    </row>
    <row r="307" spans="1:12" ht="25.5">
      <c r="A307" s="42" t="s">
        <v>72</v>
      </c>
      <c r="B307" s="54" t="s">
        <v>155</v>
      </c>
      <c r="C307" s="54" t="s">
        <v>80</v>
      </c>
      <c r="D307" s="54" t="s">
        <v>53</v>
      </c>
      <c r="E307" s="54" t="s">
        <v>373</v>
      </c>
      <c r="F307" s="54" t="s">
        <v>73</v>
      </c>
      <c r="G307" s="55"/>
      <c r="H307" s="165">
        <v>23.6</v>
      </c>
      <c r="I307" s="165">
        <v>23.6</v>
      </c>
      <c r="J307" s="56">
        <f t="shared" si="7"/>
        <v>100</v>
      </c>
      <c r="K307" s="122">
        <f>L307-J307</f>
        <v>-76.4</v>
      </c>
      <c r="L307" s="139">
        <v>23.6</v>
      </c>
    </row>
    <row r="308" spans="1:12" ht="38.25">
      <c r="A308" s="35" t="s">
        <v>130</v>
      </c>
      <c r="B308" s="54" t="s">
        <v>155</v>
      </c>
      <c r="C308" s="54" t="s">
        <v>80</v>
      </c>
      <c r="D308" s="54" t="s">
        <v>53</v>
      </c>
      <c r="E308" s="54" t="s">
        <v>373</v>
      </c>
      <c r="F308" s="54" t="s">
        <v>131</v>
      </c>
      <c r="G308" s="55"/>
      <c r="H308" s="165">
        <v>93</v>
      </c>
      <c r="I308" s="165">
        <v>93</v>
      </c>
      <c r="J308" s="56">
        <f t="shared" si="7"/>
        <v>100</v>
      </c>
      <c r="K308" s="122">
        <f>L308-J308</f>
        <v>-7</v>
      </c>
      <c r="L308" s="139">
        <v>93</v>
      </c>
    </row>
    <row r="309" spans="1:11" ht="12.75" hidden="1">
      <c r="A309" s="32" t="s">
        <v>50</v>
      </c>
      <c r="B309" s="54" t="s">
        <v>155</v>
      </c>
      <c r="C309" s="54" t="s">
        <v>80</v>
      </c>
      <c r="D309" s="54" t="s">
        <v>53</v>
      </c>
      <c r="E309" s="54" t="s">
        <v>51</v>
      </c>
      <c r="F309" s="54"/>
      <c r="G309" s="55"/>
      <c r="H309" s="165">
        <f>H310</f>
        <v>0</v>
      </c>
      <c r="I309" s="165">
        <f>I310</f>
        <v>0</v>
      </c>
      <c r="J309" s="56" t="e">
        <f t="shared" si="7"/>
        <v>#DIV/0!</v>
      </c>
      <c r="K309" s="122"/>
    </row>
    <row r="310" spans="1:12" s="11" customFormat="1" ht="25.5" hidden="1">
      <c r="A310" s="32" t="s">
        <v>191</v>
      </c>
      <c r="B310" s="54" t="s">
        <v>155</v>
      </c>
      <c r="C310" s="54" t="s">
        <v>80</v>
      </c>
      <c r="D310" s="54" t="s">
        <v>53</v>
      </c>
      <c r="E310" s="54" t="s">
        <v>192</v>
      </c>
      <c r="F310" s="54"/>
      <c r="G310" s="55" t="e">
        <f>#REF!</f>
        <v>#REF!</v>
      </c>
      <c r="H310" s="56">
        <f>H311</f>
        <v>0</v>
      </c>
      <c r="I310" s="56">
        <f>I311</f>
        <v>0</v>
      </c>
      <c r="J310" s="56" t="e">
        <f t="shared" si="7"/>
        <v>#DIV/0!</v>
      </c>
      <c r="K310" s="122"/>
      <c r="L310" s="148"/>
    </row>
    <row r="311" spans="1:12" s="11" customFormat="1" ht="25.5" hidden="1">
      <c r="A311" s="40" t="s">
        <v>70</v>
      </c>
      <c r="B311" s="54" t="s">
        <v>155</v>
      </c>
      <c r="C311" s="54" t="s">
        <v>80</v>
      </c>
      <c r="D311" s="54" t="s">
        <v>53</v>
      </c>
      <c r="E311" s="54" t="s">
        <v>192</v>
      </c>
      <c r="F311" s="54" t="s">
        <v>71</v>
      </c>
      <c r="G311" s="55"/>
      <c r="H311" s="165">
        <v>0</v>
      </c>
      <c r="I311" s="56"/>
      <c r="J311" s="56" t="e">
        <f t="shared" si="7"/>
        <v>#DIV/0!</v>
      </c>
      <c r="K311" s="122"/>
      <c r="L311" s="148"/>
    </row>
    <row r="312" spans="1:12" s="11" customFormat="1" ht="12.75" hidden="1">
      <c r="A312" s="40"/>
      <c r="B312" s="54" t="s">
        <v>155</v>
      </c>
      <c r="C312" s="54" t="s">
        <v>80</v>
      </c>
      <c r="D312" s="54" t="s">
        <v>11</v>
      </c>
      <c r="E312" s="54"/>
      <c r="F312" s="54"/>
      <c r="G312" s="55"/>
      <c r="H312" s="165">
        <f>H313</f>
        <v>0</v>
      </c>
      <c r="I312" s="165">
        <f>I313</f>
        <v>0</v>
      </c>
      <c r="J312" s="56" t="e">
        <f t="shared" si="7"/>
        <v>#DIV/0!</v>
      </c>
      <c r="K312" s="122"/>
      <c r="L312" s="148"/>
    </row>
    <row r="313" spans="1:12" s="11" customFormat="1" ht="12.75" hidden="1">
      <c r="A313" s="40"/>
      <c r="B313" s="54" t="s">
        <v>155</v>
      </c>
      <c r="C313" s="54" t="s">
        <v>80</v>
      </c>
      <c r="D313" s="54" t="s">
        <v>11</v>
      </c>
      <c r="E313" s="54" t="s">
        <v>382</v>
      </c>
      <c r="F313" s="54"/>
      <c r="G313" s="55"/>
      <c r="H313" s="165">
        <f>H314</f>
        <v>0</v>
      </c>
      <c r="I313" s="165">
        <f>I314</f>
        <v>0</v>
      </c>
      <c r="J313" s="56" t="e">
        <f t="shared" si="7"/>
        <v>#DIV/0!</v>
      </c>
      <c r="K313" s="122"/>
      <c r="L313" s="148"/>
    </row>
    <row r="314" spans="1:12" s="11" customFormat="1" ht="12.75" hidden="1">
      <c r="A314" s="40"/>
      <c r="B314" s="54" t="s">
        <v>155</v>
      </c>
      <c r="C314" s="54" t="s">
        <v>80</v>
      </c>
      <c r="D314" s="54" t="s">
        <v>11</v>
      </c>
      <c r="E314" s="54" t="s">
        <v>382</v>
      </c>
      <c r="F314" s="54" t="s">
        <v>204</v>
      </c>
      <c r="G314" s="55"/>
      <c r="H314" s="165"/>
      <c r="I314" s="56">
        <f>1350-1350</f>
        <v>0</v>
      </c>
      <c r="J314" s="56" t="e">
        <f t="shared" si="7"/>
        <v>#DIV/0!</v>
      </c>
      <c r="K314" s="122"/>
      <c r="L314" s="148"/>
    </row>
    <row r="315" spans="1:12" s="11" customFormat="1" ht="12.75">
      <c r="A315" s="32" t="s">
        <v>193</v>
      </c>
      <c r="B315" s="54" t="s">
        <v>155</v>
      </c>
      <c r="C315" s="54" t="s">
        <v>80</v>
      </c>
      <c r="D315" s="54" t="s">
        <v>129</v>
      </c>
      <c r="E315" s="54"/>
      <c r="F315" s="54"/>
      <c r="G315" s="55" t="e">
        <f>#REF!+#REF!+#REF!</f>
        <v>#REF!</v>
      </c>
      <c r="H315" s="165">
        <f>H320+H316</f>
        <v>2477.1384</v>
      </c>
      <c r="I315" s="165">
        <f>I320+I316</f>
        <v>2473.8492</v>
      </c>
      <c r="J315" s="56">
        <f t="shared" si="7"/>
        <v>99.86721775416343</v>
      </c>
      <c r="K315" s="122"/>
      <c r="L315" s="148"/>
    </row>
    <row r="316" spans="1:12" s="11" customFormat="1" ht="25.5">
      <c r="A316" s="49" t="s">
        <v>520</v>
      </c>
      <c r="B316" s="54" t="s">
        <v>155</v>
      </c>
      <c r="C316" s="54" t="s">
        <v>80</v>
      </c>
      <c r="D316" s="54" t="s">
        <v>129</v>
      </c>
      <c r="E316" s="54" t="s">
        <v>514</v>
      </c>
      <c r="F316" s="54"/>
      <c r="G316" s="55"/>
      <c r="H316" s="165">
        <f>H317</f>
        <v>500</v>
      </c>
      <c r="I316" s="165">
        <f>I317</f>
        <v>500</v>
      </c>
      <c r="J316" s="56">
        <f t="shared" si="7"/>
        <v>100</v>
      </c>
      <c r="K316" s="122"/>
      <c r="L316" s="148"/>
    </row>
    <row r="317" spans="1:12" s="11" customFormat="1" ht="25.5">
      <c r="A317" s="44" t="s">
        <v>521</v>
      </c>
      <c r="B317" s="54" t="s">
        <v>155</v>
      </c>
      <c r="C317" s="54" t="s">
        <v>80</v>
      </c>
      <c r="D317" s="54" t="s">
        <v>129</v>
      </c>
      <c r="E317" s="54" t="s">
        <v>513</v>
      </c>
      <c r="F317" s="54"/>
      <c r="G317" s="55"/>
      <c r="H317" s="165">
        <f>H318+H319</f>
        <v>500</v>
      </c>
      <c r="I317" s="165">
        <f>I318+I319</f>
        <v>500</v>
      </c>
      <c r="J317" s="56">
        <f t="shared" si="7"/>
        <v>100</v>
      </c>
      <c r="K317" s="122"/>
      <c r="L317" s="148"/>
    </row>
    <row r="318" spans="1:12" s="11" customFormat="1" ht="25.5">
      <c r="A318" s="40" t="s">
        <v>70</v>
      </c>
      <c r="B318" s="54" t="s">
        <v>155</v>
      </c>
      <c r="C318" s="54" t="s">
        <v>80</v>
      </c>
      <c r="D318" s="54" t="s">
        <v>129</v>
      </c>
      <c r="E318" s="54" t="s">
        <v>513</v>
      </c>
      <c r="F318" s="54" t="s">
        <v>71</v>
      </c>
      <c r="G318" s="55"/>
      <c r="H318" s="165">
        <v>11.7108</v>
      </c>
      <c r="I318" s="165">
        <v>11.7108</v>
      </c>
      <c r="J318" s="56">
        <f t="shared" si="7"/>
        <v>100</v>
      </c>
      <c r="K318" s="122">
        <f>L318-J318</f>
        <v>-88.2892</v>
      </c>
      <c r="L318" s="139">
        <v>11.7108</v>
      </c>
    </row>
    <row r="319" spans="1:12" s="11" customFormat="1" ht="25.5">
      <c r="A319" s="50" t="s">
        <v>493</v>
      </c>
      <c r="B319" s="54" t="s">
        <v>155</v>
      </c>
      <c r="C319" s="54" t="s">
        <v>80</v>
      </c>
      <c r="D319" s="54" t="s">
        <v>129</v>
      </c>
      <c r="E319" s="54" t="s">
        <v>513</v>
      </c>
      <c r="F319" s="54" t="s">
        <v>202</v>
      </c>
      <c r="G319" s="55"/>
      <c r="H319" s="165">
        <v>488.2892</v>
      </c>
      <c r="I319" s="165">
        <v>488.2892</v>
      </c>
      <c r="J319" s="56">
        <f t="shared" si="7"/>
        <v>100</v>
      </c>
      <c r="K319" s="122">
        <f>L319-J319</f>
        <v>388.2892</v>
      </c>
      <c r="L319" s="139">
        <v>488.2892</v>
      </c>
    </row>
    <row r="320" spans="1:12" s="11" customFormat="1" ht="12.75">
      <c r="A320" s="40" t="s">
        <v>337</v>
      </c>
      <c r="B320" s="54" t="s">
        <v>155</v>
      </c>
      <c r="C320" s="54" t="s">
        <v>80</v>
      </c>
      <c r="D320" s="54" t="s">
        <v>129</v>
      </c>
      <c r="E320" s="54" t="s">
        <v>51</v>
      </c>
      <c r="F320" s="54"/>
      <c r="G320" s="55"/>
      <c r="H320" s="165">
        <f>H321+H323+H329+H325</f>
        <v>1977.1384</v>
      </c>
      <c r="I320" s="165">
        <f>I321+I323+I329+I325</f>
        <v>1973.8492</v>
      </c>
      <c r="J320" s="56">
        <f t="shared" si="7"/>
        <v>99.83363835328878</v>
      </c>
      <c r="K320" s="122"/>
      <c r="L320" s="148"/>
    </row>
    <row r="321" spans="1:11" ht="25.5">
      <c r="A321" s="89" t="s">
        <v>389</v>
      </c>
      <c r="B321" s="54" t="s">
        <v>155</v>
      </c>
      <c r="C321" s="54" t="s">
        <v>80</v>
      </c>
      <c r="D321" s="54" t="s">
        <v>129</v>
      </c>
      <c r="E321" s="54" t="s">
        <v>391</v>
      </c>
      <c r="F321" s="54"/>
      <c r="G321" s="55"/>
      <c r="H321" s="165">
        <f>H322</f>
        <v>90</v>
      </c>
      <c r="I321" s="165">
        <f>I322</f>
        <v>90</v>
      </c>
      <c r="J321" s="56">
        <f t="shared" si="7"/>
        <v>100</v>
      </c>
      <c r="K321" s="122"/>
    </row>
    <row r="322" spans="1:12" ht="25.5">
      <c r="A322" s="40" t="s">
        <v>70</v>
      </c>
      <c r="B322" s="54" t="s">
        <v>155</v>
      </c>
      <c r="C322" s="54" t="s">
        <v>80</v>
      </c>
      <c r="D322" s="54" t="s">
        <v>129</v>
      </c>
      <c r="E322" s="54" t="s">
        <v>391</v>
      </c>
      <c r="F322" s="54" t="s">
        <v>71</v>
      </c>
      <c r="G322" s="55"/>
      <c r="H322" s="165">
        <v>90</v>
      </c>
      <c r="I322" s="165">
        <v>90</v>
      </c>
      <c r="J322" s="56">
        <f t="shared" si="7"/>
        <v>100</v>
      </c>
      <c r="K322" s="122">
        <f>L322-J322</f>
        <v>-10</v>
      </c>
      <c r="L322" s="139">
        <v>90</v>
      </c>
    </row>
    <row r="323" spans="1:11" ht="38.25">
      <c r="A323" s="89" t="s">
        <v>390</v>
      </c>
      <c r="B323" s="54" t="s">
        <v>155</v>
      </c>
      <c r="C323" s="54" t="s">
        <v>80</v>
      </c>
      <c r="D323" s="54" t="s">
        <v>129</v>
      </c>
      <c r="E323" s="54" t="s">
        <v>392</v>
      </c>
      <c r="F323" s="54"/>
      <c r="G323" s="55"/>
      <c r="H323" s="165">
        <f>H324</f>
        <v>296.2</v>
      </c>
      <c r="I323" s="165">
        <f>I324</f>
        <v>296.2</v>
      </c>
      <c r="J323" s="56">
        <f t="shared" si="7"/>
        <v>100</v>
      </c>
      <c r="K323" s="122"/>
    </row>
    <row r="324" spans="1:12" ht="25.5">
      <c r="A324" s="40" t="s">
        <v>70</v>
      </c>
      <c r="B324" s="54" t="s">
        <v>155</v>
      </c>
      <c r="C324" s="54" t="s">
        <v>80</v>
      </c>
      <c r="D324" s="54" t="s">
        <v>129</v>
      </c>
      <c r="E324" s="54" t="s">
        <v>392</v>
      </c>
      <c r="F324" s="54" t="s">
        <v>71</v>
      </c>
      <c r="G324" s="55"/>
      <c r="H324" s="165">
        <v>296.2</v>
      </c>
      <c r="I324" s="165">
        <v>296.2</v>
      </c>
      <c r="J324" s="56">
        <f t="shared" si="7"/>
        <v>100</v>
      </c>
      <c r="K324" s="122">
        <f>L324-J324</f>
        <v>196.2</v>
      </c>
      <c r="L324" s="139">
        <v>296.2</v>
      </c>
    </row>
    <row r="325" spans="1:11" ht="25.5">
      <c r="A325" s="93" t="s">
        <v>397</v>
      </c>
      <c r="B325" s="54" t="s">
        <v>155</v>
      </c>
      <c r="C325" s="54" t="s">
        <v>80</v>
      </c>
      <c r="D325" s="54" t="s">
        <v>129</v>
      </c>
      <c r="E325" s="54" t="s">
        <v>398</v>
      </c>
      <c r="F325" s="54"/>
      <c r="G325" s="55"/>
      <c r="H325" s="56">
        <f>H326+H328+H327</f>
        <v>267.1784</v>
      </c>
      <c r="I325" s="56">
        <f>I326+I328+I327</f>
        <v>263.88919999999996</v>
      </c>
      <c r="J325" s="56">
        <f t="shared" si="7"/>
        <v>98.76891245699501</v>
      </c>
      <c r="K325" s="122"/>
    </row>
    <row r="326" spans="1:12" ht="25.5">
      <c r="A326" s="40" t="s">
        <v>70</v>
      </c>
      <c r="B326" s="54" t="s">
        <v>155</v>
      </c>
      <c r="C326" s="54" t="s">
        <v>80</v>
      </c>
      <c r="D326" s="54" t="s">
        <v>129</v>
      </c>
      <c r="E326" s="54" t="s">
        <v>398</v>
      </c>
      <c r="F326" s="54" t="s">
        <v>71</v>
      </c>
      <c r="G326" s="55"/>
      <c r="H326" s="56">
        <f>117.1784-3.2892</f>
        <v>113.8892</v>
      </c>
      <c r="I326" s="56">
        <v>110.6</v>
      </c>
      <c r="J326" s="56">
        <f t="shared" si="7"/>
        <v>97.1119298405819</v>
      </c>
      <c r="K326" s="122">
        <f>L326-J326</f>
        <v>20.066470159418103</v>
      </c>
      <c r="L326" s="139">
        <v>117.1784</v>
      </c>
    </row>
    <row r="327" spans="1:12" ht="25.5">
      <c r="A327" s="50" t="s">
        <v>493</v>
      </c>
      <c r="B327" s="54" t="s">
        <v>155</v>
      </c>
      <c r="C327" s="54" t="s">
        <v>80</v>
      </c>
      <c r="D327" s="54" t="s">
        <v>129</v>
      </c>
      <c r="E327" s="54" t="s">
        <v>398</v>
      </c>
      <c r="F327" s="54" t="s">
        <v>202</v>
      </c>
      <c r="G327" s="55"/>
      <c r="H327" s="56">
        <f>150+3.2892</f>
        <v>153.2892</v>
      </c>
      <c r="I327" s="56">
        <v>153.2892</v>
      </c>
      <c r="J327" s="56">
        <f t="shared" si="7"/>
        <v>100</v>
      </c>
      <c r="K327" s="122">
        <f>L327-J327</f>
        <v>50</v>
      </c>
      <c r="L327" s="139">
        <v>150</v>
      </c>
    </row>
    <row r="328" spans="1:12" ht="38.25" hidden="1">
      <c r="A328" s="35" t="s">
        <v>130</v>
      </c>
      <c r="B328" s="54" t="s">
        <v>155</v>
      </c>
      <c r="C328" s="54" t="s">
        <v>80</v>
      </c>
      <c r="D328" s="54" t="s">
        <v>129</v>
      </c>
      <c r="E328" s="54" t="s">
        <v>398</v>
      </c>
      <c r="F328" s="54" t="s">
        <v>131</v>
      </c>
      <c r="G328" s="55"/>
      <c r="H328" s="56">
        <v>0</v>
      </c>
      <c r="I328" s="56"/>
      <c r="J328" s="56" t="e">
        <f t="shared" si="7"/>
        <v>#DIV/0!</v>
      </c>
      <c r="K328" s="122" t="e">
        <f>L328-J328</f>
        <v>#DIV/0!</v>
      </c>
      <c r="L328" s="139">
        <v>0</v>
      </c>
    </row>
    <row r="329" spans="1:11" ht="25.5">
      <c r="A329" s="89" t="s">
        <v>375</v>
      </c>
      <c r="B329" s="54" t="s">
        <v>155</v>
      </c>
      <c r="C329" s="54" t="s">
        <v>80</v>
      </c>
      <c r="D329" s="54" t="s">
        <v>129</v>
      </c>
      <c r="E329" s="54" t="s">
        <v>374</v>
      </c>
      <c r="F329" s="54"/>
      <c r="G329" s="55"/>
      <c r="H329" s="165">
        <f>H330</f>
        <v>1323.76</v>
      </c>
      <c r="I329" s="165">
        <f>I330</f>
        <v>1323.76</v>
      </c>
      <c r="J329" s="56">
        <f t="shared" si="7"/>
        <v>100</v>
      </c>
      <c r="K329" s="122"/>
    </row>
    <row r="330" spans="1:11" ht="25.5">
      <c r="A330" s="89" t="s">
        <v>393</v>
      </c>
      <c r="B330" s="54" t="s">
        <v>155</v>
      </c>
      <c r="C330" s="54" t="s">
        <v>80</v>
      </c>
      <c r="D330" s="54" t="s">
        <v>129</v>
      </c>
      <c r="E330" s="54" t="s">
        <v>394</v>
      </c>
      <c r="F330" s="54"/>
      <c r="G330" s="55"/>
      <c r="H330" s="165">
        <f>H331</f>
        <v>1323.76</v>
      </c>
      <c r="I330" s="165">
        <f>I331</f>
        <v>1323.76</v>
      </c>
      <c r="J330" s="56">
        <f t="shared" si="7"/>
        <v>100</v>
      </c>
      <c r="K330" s="122"/>
    </row>
    <row r="331" spans="1:12" ht="38.25">
      <c r="A331" s="40" t="s">
        <v>40</v>
      </c>
      <c r="B331" s="54" t="s">
        <v>155</v>
      </c>
      <c r="C331" s="54" t="s">
        <v>80</v>
      </c>
      <c r="D331" s="54" t="s">
        <v>129</v>
      </c>
      <c r="E331" s="54" t="s">
        <v>394</v>
      </c>
      <c r="F331" s="54" t="s">
        <v>41</v>
      </c>
      <c r="G331" s="55"/>
      <c r="H331" s="165">
        <v>1323.76</v>
      </c>
      <c r="I331" s="165">
        <v>1323.76</v>
      </c>
      <c r="J331" s="56">
        <f t="shared" si="7"/>
        <v>100</v>
      </c>
      <c r="K331" s="122">
        <f>L331-J331</f>
        <v>1223.76</v>
      </c>
      <c r="L331" s="139">
        <v>1323.76</v>
      </c>
    </row>
    <row r="332" spans="1:11" ht="12.75">
      <c r="A332" s="32" t="s">
        <v>194</v>
      </c>
      <c r="B332" s="54" t="s">
        <v>155</v>
      </c>
      <c r="C332" s="54" t="s">
        <v>53</v>
      </c>
      <c r="D332" s="54"/>
      <c r="E332" s="54"/>
      <c r="F332" s="54"/>
      <c r="G332" s="55" t="e">
        <f>#REF!+G338+#REF!+#REF!</f>
        <v>#REF!</v>
      </c>
      <c r="H332" s="56">
        <f>H338+H369+H333</f>
        <v>10271.3776</v>
      </c>
      <c r="I332" s="56">
        <f>I338+I369+I333</f>
        <v>7552.81478</v>
      </c>
      <c r="J332" s="56">
        <f t="shared" si="7"/>
        <v>73.5326367516661</v>
      </c>
      <c r="K332" s="122"/>
    </row>
    <row r="333" spans="1:11" ht="12.75">
      <c r="A333" s="32" t="s">
        <v>300</v>
      </c>
      <c r="B333" s="54" t="s">
        <v>155</v>
      </c>
      <c r="C333" s="54" t="s">
        <v>53</v>
      </c>
      <c r="D333" s="54" t="s">
        <v>95</v>
      </c>
      <c r="E333" s="54"/>
      <c r="F333" s="54"/>
      <c r="G333" s="55"/>
      <c r="H333" s="56">
        <f>H334</f>
        <v>1000</v>
      </c>
      <c r="I333" s="56">
        <f>I334</f>
        <v>1000</v>
      </c>
      <c r="J333" s="56">
        <f t="shared" si="7"/>
        <v>100</v>
      </c>
      <c r="K333" s="122"/>
    </row>
    <row r="334" spans="1:11" ht="12.75">
      <c r="A334" s="40" t="s">
        <v>337</v>
      </c>
      <c r="B334" s="54" t="s">
        <v>155</v>
      </c>
      <c r="C334" s="54" t="s">
        <v>53</v>
      </c>
      <c r="D334" s="54" t="s">
        <v>95</v>
      </c>
      <c r="E334" s="54" t="s">
        <v>51</v>
      </c>
      <c r="F334" s="54"/>
      <c r="G334" s="55"/>
      <c r="H334" s="56">
        <f>H335</f>
        <v>1000</v>
      </c>
      <c r="I334" s="56">
        <f>I335</f>
        <v>1000</v>
      </c>
      <c r="J334" s="56">
        <f t="shared" si="7"/>
        <v>100</v>
      </c>
      <c r="K334" s="122"/>
    </row>
    <row r="335" spans="1:11" ht="25.5">
      <c r="A335" s="89" t="s">
        <v>354</v>
      </c>
      <c r="B335" s="54" t="s">
        <v>155</v>
      </c>
      <c r="C335" s="54" t="s">
        <v>53</v>
      </c>
      <c r="D335" s="54" t="s">
        <v>95</v>
      </c>
      <c r="E335" s="54" t="s">
        <v>356</v>
      </c>
      <c r="F335" s="54"/>
      <c r="G335" s="55"/>
      <c r="H335" s="56">
        <f>H336</f>
        <v>1000</v>
      </c>
      <c r="I335" s="56">
        <f>I336</f>
        <v>1000</v>
      </c>
      <c r="J335" s="56">
        <f t="shared" si="7"/>
        <v>100</v>
      </c>
      <c r="K335" s="122"/>
    </row>
    <row r="336" spans="1:11" ht="12.75">
      <c r="A336" s="95" t="s">
        <v>355</v>
      </c>
      <c r="B336" s="54" t="s">
        <v>155</v>
      </c>
      <c r="C336" s="54" t="s">
        <v>53</v>
      </c>
      <c r="D336" s="54" t="s">
        <v>95</v>
      </c>
      <c r="E336" s="54" t="s">
        <v>357</v>
      </c>
      <c r="F336" s="54"/>
      <c r="G336" s="55"/>
      <c r="H336" s="56">
        <f>H337</f>
        <v>1000</v>
      </c>
      <c r="I336" s="56">
        <f>I337</f>
        <v>1000</v>
      </c>
      <c r="J336" s="56">
        <f t="shared" si="7"/>
        <v>100</v>
      </c>
      <c r="K336" s="122"/>
    </row>
    <row r="337" spans="1:12" ht="25.5">
      <c r="A337" s="96" t="s">
        <v>217</v>
      </c>
      <c r="B337" s="54" t="s">
        <v>155</v>
      </c>
      <c r="C337" s="54" t="s">
        <v>53</v>
      </c>
      <c r="D337" s="54" t="s">
        <v>95</v>
      </c>
      <c r="E337" s="54" t="s">
        <v>357</v>
      </c>
      <c r="F337" s="54" t="s">
        <v>218</v>
      </c>
      <c r="G337" s="55"/>
      <c r="H337" s="56">
        <v>1000</v>
      </c>
      <c r="I337" s="56">
        <v>1000</v>
      </c>
      <c r="J337" s="56">
        <f t="shared" si="7"/>
        <v>100</v>
      </c>
      <c r="K337" s="122">
        <f>L337-J337</f>
        <v>900</v>
      </c>
      <c r="L337" s="139">
        <v>1000</v>
      </c>
    </row>
    <row r="338" spans="1:11" ht="12.75">
      <c r="A338" s="32" t="s">
        <v>195</v>
      </c>
      <c r="B338" s="54" t="s">
        <v>155</v>
      </c>
      <c r="C338" s="54" t="s">
        <v>53</v>
      </c>
      <c r="D338" s="54" t="s">
        <v>31</v>
      </c>
      <c r="E338" s="54"/>
      <c r="F338" s="54"/>
      <c r="G338" s="55" t="e">
        <f>#REF!+#REF!+#REF!+#REF!</f>
        <v>#REF!</v>
      </c>
      <c r="H338" s="165">
        <f>H366+H345+H353+H339</f>
        <v>8605.5776</v>
      </c>
      <c r="I338" s="165">
        <f>I366+I345+I353+I339</f>
        <v>5946.19378</v>
      </c>
      <c r="J338" s="56">
        <f t="shared" si="7"/>
        <v>69.0969747341538</v>
      </c>
      <c r="K338" s="122"/>
    </row>
    <row r="339" spans="1:11" ht="38.25">
      <c r="A339" s="134" t="s">
        <v>490</v>
      </c>
      <c r="B339" s="54" t="s">
        <v>155</v>
      </c>
      <c r="C339" s="54" t="s">
        <v>53</v>
      </c>
      <c r="D339" s="54" t="s">
        <v>31</v>
      </c>
      <c r="E339" s="54" t="s">
        <v>472</v>
      </c>
      <c r="F339" s="54"/>
      <c r="G339" s="55"/>
      <c r="H339" s="165">
        <f>H340</f>
        <v>2234.5</v>
      </c>
      <c r="I339" s="165">
        <f>I340</f>
        <v>2234.5</v>
      </c>
      <c r="J339" s="56">
        <f t="shared" si="7"/>
        <v>100</v>
      </c>
      <c r="K339" s="122"/>
    </row>
    <row r="340" spans="1:11" ht="51">
      <c r="A340" s="49" t="s">
        <v>492</v>
      </c>
      <c r="B340" s="54" t="s">
        <v>155</v>
      </c>
      <c r="C340" s="54" t="s">
        <v>53</v>
      </c>
      <c r="D340" s="54" t="s">
        <v>31</v>
      </c>
      <c r="E340" s="54" t="s">
        <v>491</v>
      </c>
      <c r="F340" s="54"/>
      <c r="G340" s="55"/>
      <c r="H340" s="165">
        <f>H341+H343</f>
        <v>2234.5</v>
      </c>
      <c r="I340" s="165">
        <f>I341+I343</f>
        <v>2234.5</v>
      </c>
      <c r="J340" s="56">
        <f t="shared" si="7"/>
        <v>100</v>
      </c>
      <c r="K340" s="122"/>
    </row>
    <row r="341" spans="1:11" ht="38.25">
      <c r="A341" s="32" t="s">
        <v>494</v>
      </c>
      <c r="B341" s="54" t="s">
        <v>155</v>
      </c>
      <c r="C341" s="54" t="s">
        <v>53</v>
      </c>
      <c r="D341" s="54" t="s">
        <v>31</v>
      </c>
      <c r="E341" s="54" t="s">
        <v>473</v>
      </c>
      <c r="F341" s="54"/>
      <c r="G341" s="55"/>
      <c r="H341" s="165">
        <f>H342</f>
        <v>416.3</v>
      </c>
      <c r="I341" s="165">
        <f>I342</f>
        <v>416.3</v>
      </c>
      <c r="J341" s="56">
        <f t="shared" si="7"/>
        <v>100</v>
      </c>
      <c r="K341" s="122"/>
    </row>
    <row r="342" spans="1:12" ht="25.5">
      <c r="A342" s="50" t="s">
        <v>493</v>
      </c>
      <c r="B342" s="54" t="s">
        <v>155</v>
      </c>
      <c r="C342" s="54" t="s">
        <v>53</v>
      </c>
      <c r="D342" s="54" t="s">
        <v>31</v>
      </c>
      <c r="E342" s="54" t="s">
        <v>473</v>
      </c>
      <c r="F342" s="54" t="s">
        <v>202</v>
      </c>
      <c r="G342" s="55"/>
      <c r="H342" s="165">
        <v>416.3</v>
      </c>
      <c r="I342" s="165">
        <v>416.3</v>
      </c>
      <c r="J342" s="56">
        <f t="shared" si="7"/>
        <v>100</v>
      </c>
      <c r="K342" s="122">
        <f>L342-J342</f>
        <v>316.3</v>
      </c>
      <c r="L342" s="139">
        <v>416.3</v>
      </c>
    </row>
    <row r="343" spans="1:11" ht="38.25">
      <c r="A343" s="32" t="s">
        <v>495</v>
      </c>
      <c r="B343" s="54" t="s">
        <v>155</v>
      </c>
      <c r="C343" s="54" t="s">
        <v>53</v>
      </c>
      <c r="D343" s="54" t="s">
        <v>31</v>
      </c>
      <c r="E343" s="54" t="s">
        <v>474</v>
      </c>
      <c r="F343" s="54"/>
      <c r="G343" s="55"/>
      <c r="H343" s="165">
        <f>H344</f>
        <v>1818.2</v>
      </c>
      <c r="I343" s="165">
        <f>I344</f>
        <v>1818.2</v>
      </c>
      <c r="J343" s="56">
        <f t="shared" si="7"/>
        <v>100</v>
      </c>
      <c r="K343" s="122"/>
    </row>
    <row r="344" spans="1:12" ht="25.5">
      <c r="A344" s="50" t="s">
        <v>493</v>
      </c>
      <c r="B344" s="54" t="s">
        <v>155</v>
      </c>
      <c r="C344" s="54" t="s">
        <v>53</v>
      </c>
      <c r="D344" s="54" t="s">
        <v>31</v>
      </c>
      <c r="E344" s="54" t="s">
        <v>474</v>
      </c>
      <c r="F344" s="54" t="s">
        <v>202</v>
      </c>
      <c r="G344" s="55"/>
      <c r="H344" s="165">
        <v>1818.2</v>
      </c>
      <c r="I344" s="165">
        <v>1818.2</v>
      </c>
      <c r="J344" s="56">
        <f t="shared" si="7"/>
        <v>100</v>
      </c>
      <c r="K344" s="122">
        <f>L344-J344</f>
        <v>1718.2</v>
      </c>
      <c r="L344" s="139">
        <v>1818.2</v>
      </c>
    </row>
    <row r="345" spans="1:12" s="9" customFormat="1" ht="25.5">
      <c r="A345" s="49" t="s">
        <v>161</v>
      </c>
      <c r="B345" s="54" t="s">
        <v>155</v>
      </c>
      <c r="C345" s="54" t="s">
        <v>53</v>
      </c>
      <c r="D345" s="54" t="s">
        <v>31</v>
      </c>
      <c r="E345" s="54" t="s">
        <v>162</v>
      </c>
      <c r="F345" s="54"/>
      <c r="G345" s="55"/>
      <c r="H345" s="165">
        <f>H346</f>
        <v>2343.5016</v>
      </c>
      <c r="I345" s="165">
        <f>I346</f>
        <v>2184.14661</v>
      </c>
      <c r="J345" s="56">
        <f t="shared" si="7"/>
        <v>93.20013308290464</v>
      </c>
      <c r="K345" s="122"/>
      <c r="L345" s="145"/>
    </row>
    <row r="346" spans="1:12" s="10" customFormat="1" ht="38.25">
      <c r="A346" s="49" t="s">
        <v>163</v>
      </c>
      <c r="B346" s="54" t="s">
        <v>155</v>
      </c>
      <c r="C346" s="54" t="s">
        <v>53</v>
      </c>
      <c r="D346" s="54" t="s">
        <v>31</v>
      </c>
      <c r="E346" s="54" t="s">
        <v>164</v>
      </c>
      <c r="F346" s="54"/>
      <c r="G346" s="55"/>
      <c r="H346" s="165">
        <f>H349+H347+H351</f>
        <v>2343.5016</v>
      </c>
      <c r="I346" s="165">
        <f>I349+I347+I351</f>
        <v>2184.14661</v>
      </c>
      <c r="J346" s="56">
        <f aca="true" t="shared" si="9" ref="J346:J409">I346/H346*100</f>
        <v>93.20013308290464</v>
      </c>
      <c r="K346" s="122"/>
      <c r="L346" s="147"/>
    </row>
    <row r="347" spans="1:12" s="10" customFormat="1" ht="89.25">
      <c r="A347" s="86" t="s">
        <v>464</v>
      </c>
      <c r="B347" s="54" t="s">
        <v>155</v>
      </c>
      <c r="C347" s="54" t="s">
        <v>53</v>
      </c>
      <c r="D347" s="54" t="s">
        <v>31</v>
      </c>
      <c r="E347" s="54" t="s">
        <v>463</v>
      </c>
      <c r="F347" s="54"/>
      <c r="G347" s="55"/>
      <c r="H347" s="165">
        <f>H348</f>
        <v>703.91</v>
      </c>
      <c r="I347" s="165">
        <f>I348</f>
        <v>703.91</v>
      </c>
      <c r="J347" s="56">
        <f t="shared" si="9"/>
        <v>100</v>
      </c>
      <c r="K347" s="122"/>
      <c r="L347" s="147"/>
    </row>
    <row r="348" spans="1:12" s="10" customFormat="1" ht="25.5">
      <c r="A348" s="40" t="s">
        <v>203</v>
      </c>
      <c r="B348" s="54" t="s">
        <v>155</v>
      </c>
      <c r="C348" s="54" t="s">
        <v>53</v>
      </c>
      <c r="D348" s="54" t="s">
        <v>31</v>
      </c>
      <c r="E348" s="54" t="s">
        <v>463</v>
      </c>
      <c r="F348" s="54" t="s">
        <v>204</v>
      </c>
      <c r="G348" s="55"/>
      <c r="H348" s="165">
        <v>703.91</v>
      </c>
      <c r="I348" s="165">
        <v>703.91</v>
      </c>
      <c r="J348" s="56">
        <f t="shared" si="9"/>
        <v>100</v>
      </c>
      <c r="K348" s="122">
        <f>L348-J348</f>
        <v>603.91</v>
      </c>
      <c r="L348" s="147">
        <v>703.91</v>
      </c>
    </row>
    <row r="349" spans="1:11" ht="76.5">
      <c r="A349" s="86" t="s">
        <v>196</v>
      </c>
      <c r="B349" s="54" t="s">
        <v>155</v>
      </c>
      <c r="C349" s="54" t="s">
        <v>53</v>
      </c>
      <c r="D349" s="54" t="s">
        <v>31</v>
      </c>
      <c r="E349" s="54" t="s">
        <v>525</v>
      </c>
      <c r="F349" s="54"/>
      <c r="G349" s="55"/>
      <c r="H349" s="165">
        <f>H350</f>
        <v>55.3216</v>
      </c>
      <c r="I349" s="165">
        <f>I350</f>
        <v>0</v>
      </c>
      <c r="J349" s="56">
        <f t="shared" si="9"/>
        <v>0</v>
      </c>
      <c r="K349" s="122"/>
    </row>
    <row r="350" spans="1:12" s="162" customFormat="1" ht="38.25">
      <c r="A350" s="35" t="s">
        <v>130</v>
      </c>
      <c r="B350" s="54" t="s">
        <v>155</v>
      </c>
      <c r="C350" s="54" t="s">
        <v>53</v>
      </c>
      <c r="D350" s="54" t="s">
        <v>31</v>
      </c>
      <c r="E350" s="54" t="s">
        <v>525</v>
      </c>
      <c r="F350" s="54" t="s">
        <v>131</v>
      </c>
      <c r="G350" s="55"/>
      <c r="H350" s="165">
        <v>55.3216</v>
      </c>
      <c r="I350" s="165"/>
      <c r="J350" s="56">
        <f t="shared" si="9"/>
        <v>0</v>
      </c>
      <c r="K350" s="160"/>
      <c r="L350" s="161"/>
    </row>
    <row r="351" spans="1:11" ht="36">
      <c r="A351" s="131" t="s">
        <v>496</v>
      </c>
      <c r="B351" s="54" t="s">
        <v>155</v>
      </c>
      <c r="C351" s="54" t="s">
        <v>53</v>
      </c>
      <c r="D351" s="54" t="s">
        <v>31</v>
      </c>
      <c r="E351" s="54" t="s">
        <v>475</v>
      </c>
      <c r="F351" s="54"/>
      <c r="G351" s="55"/>
      <c r="H351" s="165">
        <f>H352</f>
        <v>1584.27</v>
      </c>
      <c r="I351" s="165">
        <f>I352</f>
        <v>1480.23661</v>
      </c>
      <c r="J351" s="56">
        <f t="shared" si="9"/>
        <v>93.43335479432167</v>
      </c>
      <c r="K351" s="122"/>
    </row>
    <row r="352" spans="1:12" ht="25.5">
      <c r="A352" s="50" t="s">
        <v>493</v>
      </c>
      <c r="B352" s="54" t="s">
        <v>155</v>
      </c>
      <c r="C352" s="54" t="s">
        <v>53</v>
      </c>
      <c r="D352" s="54" t="s">
        <v>31</v>
      </c>
      <c r="E352" s="54" t="s">
        <v>475</v>
      </c>
      <c r="F352" s="54" t="s">
        <v>202</v>
      </c>
      <c r="G352" s="55"/>
      <c r="H352" s="165">
        <v>1584.27</v>
      </c>
      <c r="I352" s="165">
        <v>1480.23661</v>
      </c>
      <c r="J352" s="56">
        <f t="shared" si="9"/>
        <v>93.43335479432167</v>
      </c>
      <c r="K352" s="122">
        <f>L352-J352</f>
        <v>1490.8366452056782</v>
      </c>
      <c r="L352" s="139">
        <v>1584.27</v>
      </c>
    </row>
    <row r="353" spans="1:11" ht="12.75">
      <c r="A353" s="40" t="s">
        <v>337</v>
      </c>
      <c r="B353" s="54" t="s">
        <v>155</v>
      </c>
      <c r="C353" s="54" t="s">
        <v>53</v>
      </c>
      <c r="D353" s="54" t="s">
        <v>31</v>
      </c>
      <c r="E353" s="54" t="s">
        <v>51</v>
      </c>
      <c r="F353" s="54"/>
      <c r="G353" s="55"/>
      <c r="H353" s="165">
        <f>H354+H357+H360+H363</f>
        <v>4027.576</v>
      </c>
      <c r="I353" s="165">
        <f>I354+I357+I360+I363</f>
        <v>1527.54717</v>
      </c>
      <c r="J353" s="56">
        <f t="shared" si="9"/>
        <v>37.92720907066682</v>
      </c>
      <c r="K353" s="122"/>
    </row>
    <row r="354" spans="1:11" ht="38.25">
      <c r="A354" s="89" t="s">
        <v>380</v>
      </c>
      <c r="B354" s="54" t="s">
        <v>155</v>
      </c>
      <c r="C354" s="54" t="s">
        <v>53</v>
      </c>
      <c r="D354" s="54" t="s">
        <v>31</v>
      </c>
      <c r="E354" s="54" t="s">
        <v>382</v>
      </c>
      <c r="F354" s="54"/>
      <c r="G354" s="55"/>
      <c r="H354" s="165">
        <f>H355+H356</f>
        <v>176.03</v>
      </c>
      <c r="I354" s="165">
        <f>I355+I356</f>
        <v>176.03</v>
      </c>
      <c r="J354" s="56">
        <f t="shared" si="9"/>
        <v>100</v>
      </c>
      <c r="K354" s="122"/>
    </row>
    <row r="355" spans="1:12" s="10" customFormat="1" ht="25.5" hidden="1">
      <c r="A355" s="40" t="s">
        <v>70</v>
      </c>
      <c r="B355" s="54" t="s">
        <v>155</v>
      </c>
      <c r="C355" s="54" t="s">
        <v>53</v>
      </c>
      <c r="D355" s="54" t="s">
        <v>31</v>
      </c>
      <c r="E355" s="54" t="s">
        <v>382</v>
      </c>
      <c r="F355" s="54" t="s">
        <v>71</v>
      </c>
      <c r="G355" s="55"/>
      <c r="H355" s="165">
        <v>0</v>
      </c>
      <c r="I355" s="165"/>
      <c r="J355" s="56" t="e">
        <f t="shared" si="9"/>
        <v>#DIV/0!</v>
      </c>
      <c r="K355" s="122"/>
      <c r="L355" s="147"/>
    </row>
    <row r="356" spans="1:12" s="10" customFormat="1" ht="25.5">
      <c r="A356" s="50" t="s">
        <v>493</v>
      </c>
      <c r="B356" s="54" t="s">
        <v>155</v>
      </c>
      <c r="C356" s="54" t="s">
        <v>53</v>
      </c>
      <c r="D356" s="54" t="s">
        <v>31</v>
      </c>
      <c r="E356" s="54" t="s">
        <v>382</v>
      </c>
      <c r="F356" s="54" t="s">
        <v>202</v>
      </c>
      <c r="G356" s="55"/>
      <c r="H356" s="165">
        <v>176.03</v>
      </c>
      <c r="I356" s="165">
        <v>176.03</v>
      </c>
      <c r="J356" s="56">
        <f t="shared" si="9"/>
        <v>100</v>
      </c>
      <c r="K356" s="122">
        <f>L356-J356</f>
        <v>76.03</v>
      </c>
      <c r="L356" s="147">
        <v>176.03</v>
      </c>
    </row>
    <row r="357" spans="1:11" ht="25.5">
      <c r="A357" s="89" t="s">
        <v>381</v>
      </c>
      <c r="B357" s="54" t="s">
        <v>155</v>
      </c>
      <c r="C357" s="54" t="s">
        <v>53</v>
      </c>
      <c r="D357" s="54" t="s">
        <v>31</v>
      </c>
      <c r="E357" s="54" t="s">
        <v>383</v>
      </c>
      <c r="F357" s="54"/>
      <c r="G357" s="55"/>
      <c r="H357" s="165">
        <f>H359+H358</f>
        <v>78.22</v>
      </c>
      <c r="I357" s="165">
        <f>I359+I358</f>
        <v>78.22</v>
      </c>
      <c r="J357" s="56">
        <f t="shared" si="9"/>
        <v>100</v>
      </c>
      <c r="K357" s="122"/>
    </row>
    <row r="358" spans="1:12" ht="25.5">
      <c r="A358" s="40" t="s">
        <v>203</v>
      </c>
      <c r="B358" s="54" t="s">
        <v>155</v>
      </c>
      <c r="C358" s="54" t="s">
        <v>53</v>
      </c>
      <c r="D358" s="54" t="s">
        <v>31</v>
      </c>
      <c r="E358" s="54" t="s">
        <v>383</v>
      </c>
      <c r="F358" s="54" t="s">
        <v>204</v>
      </c>
      <c r="G358" s="55"/>
      <c r="H358" s="165">
        <v>78.22</v>
      </c>
      <c r="I358" s="165">
        <v>78.22</v>
      </c>
      <c r="J358" s="56">
        <f t="shared" si="9"/>
        <v>100</v>
      </c>
      <c r="K358" s="122">
        <f>L358-J358</f>
        <v>-21.78</v>
      </c>
      <c r="L358" s="139">
        <v>78.22</v>
      </c>
    </row>
    <row r="359" spans="1:11" ht="25.5" hidden="1">
      <c r="A359" s="40" t="s">
        <v>70</v>
      </c>
      <c r="B359" s="54" t="s">
        <v>155</v>
      </c>
      <c r="C359" s="54" t="s">
        <v>53</v>
      </c>
      <c r="D359" s="54" t="s">
        <v>31</v>
      </c>
      <c r="E359" s="54" t="s">
        <v>383</v>
      </c>
      <c r="F359" s="54" t="s">
        <v>71</v>
      </c>
      <c r="G359" s="55"/>
      <c r="H359" s="165"/>
      <c r="I359" s="165"/>
      <c r="J359" s="56" t="e">
        <f t="shared" si="9"/>
        <v>#DIV/0!</v>
      </c>
      <c r="K359" s="122"/>
    </row>
    <row r="360" spans="1:11" ht="25.5">
      <c r="A360" s="89" t="s">
        <v>354</v>
      </c>
      <c r="B360" s="54" t="s">
        <v>155</v>
      </c>
      <c r="C360" s="54" t="s">
        <v>53</v>
      </c>
      <c r="D360" s="54" t="s">
        <v>31</v>
      </c>
      <c r="E360" s="54" t="s">
        <v>356</v>
      </c>
      <c r="F360" s="54"/>
      <c r="G360" s="55"/>
      <c r="H360" s="165">
        <f>H361</f>
        <v>250</v>
      </c>
      <c r="I360" s="165">
        <f>I361</f>
        <v>249.97117</v>
      </c>
      <c r="J360" s="56">
        <f t="shared" si="9"/>
        <v>99.988468</v>
      </c>
      <c r="K360" s="122"/>
    </row>
    <row r="361" spans="1:11" ht="12.75">
      <c r="A361" s="95" t="s">
        <v>371</v>
      </c>
      <c r="B361" s="54" t="s">
        <v>155</v>
      </c>
      <c r="C361" s="54" t="s">
        <v>53</v>
      </c>
      <c r="D361" s="54" t="s">
        <v>31</v>
      </c>
      <c r="E361" s="54" t="s">
        <v>370</v>
      </c>
      <c r="F361" s="54"/>
      <c r="G361" s="55"/>
      <c r="H361" s="165">
        <f>H362</f>
        <v>250</v>
      </c>
      <c r="I361" s="165">
        <f>I362</f>
        <v>249.97117</v>
      </c>
      <c r="J361" s="56">
        <f t="shared" si="9"/>
        <v>99.988468</v>
      </c>
      <c r="K361" s="122"/>
    </row>
    <row r="362" spans="1:12" ht="25.5">
      <c r="A362" s="50" t="s">
        <v>493</v>
      </c>
      <c r="B362" s="54" t="s">
        <v>155</v>
      </c>
      <c r="C362" s="54" t="s">
        <v>53</v>
      </c>
      <c r="D362" s="54" t="s">
        <v>31</v>
      </c>
      <c r="E362" s="54" t="s">
        <v>370</v>
      </c>
      <c r="F362" s="54" t="s">
        <v>202</v>
      </c>
      <c r="G362" s="55"/>
      <c r="H362" s="165">
        <v>250</v>
      </c>
      <c r="I362" s="165">
        <v>249.97117</v>
      </c>
      <c r="J362" s="56">
        <f t="shared" si="9"/>
        <v>99.988468</v>
      </c>
      <c r="K362" s="122">
        <f>L362-J362</f>
        <v>150.011532</v>
      </c>
      <c r="L362" s="139">
        <v>250</v>
      </c>
    </row>
    <row r="363" spans="1:11" ht="25.5">
      <c r="A363" s="89" t="s">
        <v>375</v>
      </c>
      <c r="B363" s="54" t="s">
        <v>155</v>
      </c>
      <c r="C363" s="54" t="s">
        <v>53</v>
      </c>
      <c r="D363" s="54" t="s">
        <v>31</v>
      </c>
      <c r="E363" s="54" t="s">
        <v>374</v>
      </c>
      <c r="F363" s="54"/>
      <c r="G363" s="55"/>
      <c r="H363" s="165">
        <f>H364</f>
        <v>3523.326</v>
      </c>
      <c r="I363" s="165">
        <f>I364</f>
        <v>1023.326</v>
      </c>
      <c r="J363" s="56">
        <f t="shared" si="9"/>
        <v>29.04431778382131</v>
      </c>
      <c r="K363" s="122"/>
    </row>
    <row r="364" spans="1:12" s="10" customFormat="1" ht="12.75">
      <c r="A364" s="89" t="s">
        <v>377</v>
      </c>
      <c r="B364" s="54" t="s">
        <v>155</v>
      </c>
      <c r="C364" s="54" t="s">
        <v>53</v>
      </c>
      <c r="D364" s="54" t="s">
        <v>31</v>
      </c>
      <c r="E364" s="54" t="s">
        <v>376</v>
      </c>
      <c r="F364" s="54"/>
      <c r="G364" s="55"/>
      <c r="H364" s="165">
        <f>H365</f>
        <v>3523.326</v>
      </c>
      <c r="I364" s="165">
        <f>I365</f>
        <v>1023.326</v>
      </c>
      <c r="J364" s="56">
        <f t="shared" si="9"/>
        <v>29.04431778382131</v>
      </c>
      <c r="K364" s="122"/>
      <c r="L364" s="147"/>
    </row>
    <row r="365" spans="1:12" ht="25.5">
      <c r="A365" s="50" t="s">
        <v>493</v>
      </c>
      <c r="B365" s="54" t="s">
        <v>155</v>
      </c>
      <c r="C365" s="54" t="s">
        <v>53</v>
      </c>
      <c r="D365" s="54" t="s">
        <v>31</v>
      </c>
      <c r="E365" s="54" t="s">
        <v>376</v>
      </c>
      <c r="F365" s="54" t="s">
        <v>202</v>
      </c>
      <c r="G365" s="55"/>
      <c r="H365" s="165">
        <v>3523.326</v>
      </c>
      <c r="I365" s="165">
        <v>1023.326</v>
      </c>
      <c r="J365" s="56">
        <f t="shared" si="9"/>
        <v>29.04431778382131</v>
      </c>
      <c r="K365" s="122">
        <f>L365-J365</f>
        <v>3494.2816822161785</v>
      </c>
      <c r="L365" s="139">
        <v>3523.326</v>
      </c>
    </row>
    <row r="366" spans="1:11" ht="25.5" hidden="1">
      <c r="A366" s="32" t="s">
        <v>197</v>
      </c>
      <c r="B366" s="54" t="s">
        <v>155</v>
      </c>
      <c r="C366" s="54" t="s">
        <v>53</v>
      </c>
      <c r="D366" s="54" t="s">
        <v>31</v>
      </c>
      <c r="E366" s="54" t="s">
        <v>198</v>
      </c>
      <c r="F366" s="54"/>
      <c r="G366" s="55"/>
      <c r="H366" s="165">
        <f>H367+H368</f>
        <v>0</v>
      </c>
      <c r="I366" s="165">
        <f>I367+I368</f>
        <v>0</v>
      </c>
      <c r="J366" s="56" t="e">
        <f t="shared" si="9"/>
        <v>#DIV/0!</v>
      </c>
      <c r="K366" s="122"/>
    </row>
    <row r="367" spans="1:11" ht="38.25" hidden="1">
      <c r="A367" s="35" t="s">
        <v>199</v>
      </c>
      <c r="B367" s="54" t="s">
        <v>155</v>
      </c>
      <c r="C367" s="54" t="s">
        <v>53</v>
      </c>
      <c r="D367" s="54" t="s">
        <v>31</v>
      </c>
      <c r="E367" s="54" t="s">
        <v>198</v>
      </c>
      <c r="F367" s="54" t="s">
        <v>200</v>
      </c>
      <c r="G367" s="55"/>
      <c r="H367" s="165">
        <v>0</v>
      </c>
      <c r="I367" s="165"/>
      <c r="J367" s="56" t="e">
        <f t="shared" si="9"/>
        <v>#DIV/0!</v>
      </c>
      <c r="K367" s="122"/>
    </row>
    <row r="368" spans="1:11" ht="25.5" hidden="1">
      <c r="A368" s="50" t="s">
        <v>201</v>
      </c>
      <c r="B368" s="54" t="s">
        <v>155</v>
      </c>
      <c r="C368" s="54" t="s">
        <v>53</v>
      </c>
      <c r="D368" s="54" t="s">
        <v>31</v>
      </c>
      <c r="E368" s="54" t="s">
        <v>198</v>
      </c>
      <c r="F368" s="54" t="s">
        <v>202</v>
      </c>
      <c r="G368" s="55"/>
      <c r="H368" s="165"/>
      <c r="I368" s="165"/>
      <c r="J368" s="56" t="e">
        <f t="shared" si="9"/>
        <v>#DIV/0!</v>
      </c>
      <c r="K368" s="122"/>
    </row>
    <row r="369" spans="1:11" ht="12.75">
      <c r="A369" s="32" t="s">
        <v>205</v>
      </c>
      <c r="B369" s="65" t="s">
        <v>155</v>
      </c>
      <c r="C369" s="65" t="s">
        <v>53</v>
      </c>
      <c r="D369" s="65" t="s">
        <v>118</v>
      </c>
      <c r="E369" s="65"/>
      <c r="F369" s="65"/>
      <c r="G369" s="55"/>
      <c r="H369" s="165">
        <f>H370</f>
        <v>665.8</v>
      </c>
      <c r="I369" s="165">
        <f>I370</f>
        <v>606.621</v>
      </c>
      <c r="J369" s="56">
        <f t="shared" si="9"/>
        <v>91.11159507359568</v>
      </c>
      <c r="K369" s="122"/>
    </row>
    <row r="370" spans="1:11" ht="12.75">
      <c r="A370" s="40" t="s">
        <v>337</v>
      </c>
      <c r="B370" s="65" t="s">
        <v>155</v>
      </c>
      <c r="C370" s="65" t="s">
        <v>53</v>
      </c>
      <c r="D370" s="65" t="s">
        <v>118</v>
      </c>
      <c r="E370" s="65" t="s">
        <v>51</v>
      </c>
      <c r="F370" s="65"/>
      <c r="G370" s="55"/>
      <c r="H370" s="165">
        <f>H371</f>
        <v>665.8</v>
      </c>
      <c r="I370" s="165">
        <f>I371</f>
        <v>606.621</v>
      </c>
      <c r="J370" s="56">
        <f t="shared" si="9"/>
        <v>91.11159507359568</v>
      </c>
      <c r="K370" s="122"/>
    </row>
    <row r="371" spans="1:11" ht="25.5">
      <c r="A371" s="97" t="s">
        <v>378</v>
      </c>
      <c r="B371" s="65" t="s">
        <v>155</v>
      </c>
      <c r="C371" s="65" t="s">
        <v>53</v>
      </c>
      <c r="D371" s="65" t="s">
        <v>118</v>
      </c>
      <c r="E371" s="65" t="s">
        <v>379</v>
      </c>
      <c r="F371" s="65"/>
      <c r="G371" s="55"/>
      <c r="H371" s="165">
        <f>H372</f>
        <v>665.8</v>
      </c>
      <c r="I371" s="165">
        <f>I372</f>
        <v>606.621</v>
      </c>
      <c r="J371" s="56">
        <f t="shared" si="9"/>
        <v>91.11159507359568</v>
      </c>
      <c r="K371" s="122"/>
    </row>
    <row r="372" spans="1:12" ht="25.5">
      <c r="A372" s="40" t="s">
        <v>70</v>
      </c>
      <c r="B372" s="65" t="s">
        <v>155</v>
      </c>
      <c r="C372" s="65" t="s">
        <v>53</v>
      </c>
      <c r="D372" s="65" t="s">
        <v>118</v>
      </c>
      <c r="E372" s="65" t="s">
        <v>379</v>
      </c>
      <c r="F372" s="65" t="s">
        <v>71</v>
      </c>
      <c r="G372" s="55"/>
      <c r="H372" s="165">
        <v>665.8</v>
      </c>
      <c r="I372" s="165">
        <v>606.621</v>
      </c>
      <c r="J372" s="56">
        <f t="shared" si="9"/>
        <v>91.11159507359568</v>
      </c>
      <c r="K372" s="122">
        <f>L372-J372</f>
        <v>574.6884049264042</v>
      </c>
      <c r="L372" s="139">
        <v>665.8</v>
      </c>
    </row>
    <row r="373" spans="1:11" ht="12.75">
      <c r="A373" s="51" t="s">
        <v>206</v>
      </c>
      <c r="B373" s="54" t="s">
        <v>155</v>
      </c>
      <c r="C373" s="54" t="s">
        <v>29</v>
      </c>
      <c r="D373" s="54"/>
      <c r="E373" s="54"/>
      <c r="F373" s="54"/>
      <c r="G373" s="55" t="e">
        <f>#REF!+#REF!+#REF!</f>
        <v>#REF!</v>
      </c>
      <c r="H373" s="56">
        <f>H384+H374+H417+H422</f>
        <v>125125.573</v>
      </c>
      <c r="I373" s="56">
        <f>I384+I374+I417+I422</f>
        <v>101559.12137999998</v>
      </c>
      <c r="J373" s="56">
        <f t="shared" si="9"/>
        <v>81.16575928087856</v>
      </c>
      <c r="K373" s="122"/>
    </row>
    <row r="374" spans="1:11" ht="12.75">
      <c r="A374" s="39" t="s">
        <v>207</v>
      </c>
      <c r="B374" s="54" t="s">
        <v>155</v>
      </c>
      <c r="C374" s="54" t="s">
        <v>29</v>
      </c>
      <c r="D374" s="54" t="s">
        <v>95</v>
      </c>
      <c r="E374" s="54"/>
      <c r="F374" s="54"/>
      <c r="G374" s="62"/>
      <c r="H374" s="165">
        <f>H380+H378+H375</f>
        <v>33805.263999999996</v>
      </c>
      <c r="I374" s="165">
        <f>I380+I378+I375</f>
        <v>33805.263999999996</v>
      </c>
      <c r="J374" s="56">
        <f t="shared" si="9"/>
        <v>100</v>
      </c>
      <c r="K374" s="122"/>
    </row>
    <row r="375" spans="1:11" ht="63.75">
      <c r="A375" s="39" t="s">
        <v>461</v>
      </c>
      <c r="B375" s="54" t="s">
        <v>155</v>
      </c>
      <c r="C375" s="54" t="s">
        <v>29</v>
      </c>
      <c r="D375" s="54" t="s">
        <v>95</v>
      </c>
      <c r="E375" s="54" t="s">
        <v>462</v>
      </c>
      <c r="F375" s="54"/>
      <c r="G375" s="62"/>
      <c r="H375" s="165">
        <f>H376+H377</f>
        <v>20685.32</v>
      </c>
      <c r="I375" s="165">
        <f>I376+I377</f>
        <v>20685.32</v>
      </c>
      <c r="J375" s="56">
        <f t="shared" si="9"/>
        <v>100</v>
      </c>
      <c r="K375" s="122"/>
    </row>
    <row r="376" spans="1:11" ht="12.75" hidden="1">
      <c r="A376" s="40" t="s">
        <v>46</v>
      </c>
      <c r="B376" s="54" t="s">
        <v>155</v>
      </c>
      <c r="C376" s="54" t="s">
        <v>29</v>
      </c>
      <c r="D376" s="54" t="s">
        <v>95</v>
      </c>
      <c r="E376" s="54" t="s">
        <v>462</v>
      </c>
      <c r="F376" s="54" t="s">
        <v>47</v>
      </c>
      <c r="G376" s="62"/>
      <c r="H376" s="165">
        <v>0</v>
      </c>
      <c r="I376" s="165"/>
      <c r="J376" s="56" t="e">
        <f t="shared" si="9"/>
        <v>#DIV/0!</v>
      </c>
      <c r="K376" s="122"/>
    </row>
    <row r="377" spans="1:12" ht="25.5">
      <c r="A377" s="40" t="s">
        <v>486</v>
      </c>
      <c r="B377" s="54" t="s">
        <v>155</v>
      </c>
      <c r="C377" s="54" t="s">
        <v>29</v>
      </c>
      <c r="D377" s="54" t="s">
        <v>95</v>
      </c>
      <c r="E377" s="54" t="s">
        <v>462</v>
      </c>
      <c r="F377" s="54" t="s">
        <v>204</v>
      </c>
      <c r="G377" s="62"/>
      <c r="H377" s="165">
        <v>20685.32</v>
      </c>
      <c r="I377" s="165">
        <v>20685.32</v>
      </c>
      <c r="J377" s="56">
        <f t="shared" si="9"/>
        <v>100</v>
      </c>
      <c r="K377" s="122">
        <f>L377-J377</f>
        <v>20585.32</v>
      </c>
      <c r="L377" s="139">
        <v>20685.32</v>
      </c>
    </row>
    <row r="378" spans="1:11" ht="38.25">
      <c r="A378" s="39" t="s">
        <v>460</v>
      </c>
      <c r="B378" s="54" t="s">
        <v>155</v>
      </c>
      <c r="C378" s="54" t="s">
        <v>29</v>
      </c>
      <c r="D378" s="54" t="s">
        <v>95</v>
      </c>
      <c r="E378" s="54" t="s">
        <v>459</v>
      </c>
      <c r="F378" s="54"/>
      <c r="G378" s="62"/>
      <c r="H378" s="165">
        <f>H379</f>
        <v>11056</v>
      </c>
      <c r="I378" s="165">
        <f>I379</f>
        <v>11056</v>
      </c>
      <c r="J378" s="56">
        <f t="shared" si="9"/>
        <v>100</v>
      </c>
      <c r="K378" s="122"/>
    </row>
    <row r="379" spans="1:12" ht="25.5">
      <c r="A379" s="40" t="s">
        <v>217</v>
      </c>
      <c r="B379" s="54" t="s">
        <v>155</v>
      </c>
      <c r="C379" s="54" t="s">
        <v>29</v>
      </c>
      <c r="D379" s="54" t="s">
        <v>95</v>
      </c>
      <c r="E379" s="54" t="s">
        <v>459</v>
      </c>
      <c r="F379" s="54" t="s">
        <v>218</v>
      </c>
      <c r="G379" s="62"/>
      <c r="H379" s="165">
        <v>11056</v>
      </c>
      <c r="I379" s="165">
        <v>11056</v>
      </c>
      <c r="J379" s="56">
        <f t="shared" si="9"/>
        <v>100</v>
      </c>
      <c r="K379" s="122">
        <f>L379-J379</f>
        <v>10956</v>
      </c>
      <c r="L379" s="139">
        <v>11056</v>
      </c>
    </row>
    <row r="380" spans="1:11" ht="25.5">
      <c r="A380" s="89" t="s">
        <v>375</v>
      </c>
      <c r="B380" s="54" t="s">
        <v>155</v>
      </c>
      <c r="C380" s="54" t="s">
        <v>29</v>
      </c>
      <c r="D380" s="54" t="s">
        <v>95</v>
      </c>
      <c r="E380" s="54" t="s">
        <v>374</v>
      </c>
      <c r="F380" s="54"/>
      <c r="G380" s="62"/>
      <c r="H380" s="165">
        <f>H381</f>
        <v>2063.944</v>
      </c>
      <c r="I380" s="165">
        <f>I381</f>
        <v>2063.944</v>
      </c>
      <c r="J380" s="56">
        <f t="shared" si="9"/>
        <v>100</v>
      </c>
      <c r="K380" s="122"/>
    </row>
    <row r="381" spans="1:11" ht="12.75">
      <c r="A381" s="89" t="s">
        <v>377</v>
      </c>
      <c r="B381" s="54" t="s">
        <v>155</v>
      </c>
      <c r="C381" s="54" t="s">
        <v>29</v>
      </c>
      <c r="D381" s="54" t="s">
        <v>95</v>
      </c>
      <c r="E381" s="54" t="s">
        <v>376</v>
      </c>
      <c r="F381" s="54"/>
      <c r="G381" s="62"/>
      <c r="H381" s="165">
        <f>H383+H382</f>
        <v>2063.944</v>
      </c>
      <c r="I381" s="165">
        <f>I383+I382</f>
        <v>2063.944</v>
      </c>
      <c r="J381" s="56">
        <f t="shared" si="9"/>
        <v>100</v>
      </c>
      <c r="K381" s="122"/>
    </row>
    <row r="382" spans="1:12" ht="25.5">
      <c r="A382" s="40" t="s">
        <v>217</v>
      </c>
      <c r="B382" s="54" t="s">
        <v>155</v>
      </c>
      <c r="C382" s="54" t="s">
        <v>29</v>
      </c>
      <c r="D382" s="54" t="s">
        <v>95</v>
      </c>
      <c r="E382" s="54" t="s">
        <v>376</v>
      </c>
      <c r="F382" s="54" t="s">
        <v>218</v>
      </c>
      <c r="G382" s="62"/>
      <c r="H382" s="165">
        <v>1944</v>
      </c>
      <c r="I382" s="165">
        <v>1944</v>
      </c>
      <c r="J382" s="56">
        <f t="shared" si="9"/>
        <v>100</v>
      </c>
      <c r="K382" s="122">
        <f>L382-J382</f>
        <v>1844</v>
      </c>
      <c r="L382" s="139">
        <v>1944</v>
      </c>
    </row>
    <row r="383" spans="1:12" ht="25.5">
      <c r="A383" s="50" t="s">
        <v>493</v>
      </c>
      <c r="B383" s="54" t="s">
        <v>155</v>
      </c>
      <c r="C383" s="54" t="s">
        <v>29</v>
      </c>
      <c r="D383" s="54" t="s">
        <v>95</v>
      </c>
      <c r="E383" s="54" t="s">
        <v>376</v>
      </c>
      <c r="F383" s="54" t="s">
        <v>202</v>
      </c>
      <c r="G383" s="62"/>
      <c r="H383" s="165">
        <v>119.944</v>
      </c>
      <c r="I383" s="165">
        <v>119.944</v>
      </c>
      <c r="J383" s="56">
        <f t="shared" si="9"/>
        <v>100</v>
      </c>
      <c r="K383" s="122">
        <f>L383-J383</f>
        <v>19.944000000000003</v>
      </c>
      <c r="L383" s="139">
        <v>119.944</v>
      </c>
    </row>
    <row r="384" spans="1:11" ht="12.75">
      <c r="A384" s="39" t="s">
        <v>30</v>
      </c>
      <c r="B384" s="54" t="s">
        <v>155</v>
      </c>
      <c r="C384" s="54" t="s">
        <v>29</v>
      </c>
      <c r="D384" s="54" t="s">
        <v>31</v>
      </c>
      <c r="E384" s="54"/>
      <c r="F384" s="54"/>
      <c r="G384" s="62"/>
      <c r="H384" s="165">
        <f>H385+H403+H396</f>
        <v>90586.98000000001</v>
      </c>
      <c r="I384" s="165">
        <f>I385+I403+I396</f>
        <v>67109.70906999998</v>
      </c>
      <c r="J384" s="56">
        <f t="shared" si="9"/>
        <v>74.08317295708497</v>
      </c>
      <c r="K384" s="122"/>
    </row>
    <row r="385" spans="1:11" ht="25.5">
      <c r="A385" s="49" t="s">
        <v>32</v>
      </c>
      <c r="B385" s="54" t="s">
        <v>155</v>
      </c>
      <c r="C385" s="54" t="s">
        <v>29</v>
      </c>
      <c r="D385" s="54" t="s">
        <v>31</v>
      </c>
      <c r="E385" s="54" t="s">
        <v>33</v>
      </c>
      <c r="F385" s="54"/>
      <c r="G385" s="62"/>
      <c r="H385" s="165">
        <f>H386+H393</f>
        <v>69095.77</v>
      </c>
      <c r="I385" s="165">
        <f>I386+I393</f>
        <v>46397.21809999999</v>
      </c>
      <c r="J385" s="56">
        <f t="shared" si="9"/>
        <v>67.14914400693412</v>
      </c>
      <c r="K385" s="122"/>
    </row>
    <row r="386" spans="1:11" ht="25.5">
      <c r="A386" s="49" t="s">
        <v>34</v>
      </c>
      <c r="B386" s="54" t="s">
        <v>155</v>
      </c>
      <c r="C386" s="54" t="s">
        <v>29</v>
      </c>
      <c r="D386" s="54" t="s">
        <v>31</v>
      </c>
      <c r="E386" s="54" t="s">
        <v>35</v>
      </c>
      <c r="F386" s="54"/>
      <c r="G386" s="62"/>
      <c r="H386" s="165">
        <f>H387+H391+H389</f>
        <v>68302</v>
      </c>
      <c r="I386" s="165">
        <f>I387+I391+I389</f>
        <v>45603.448099999994</v>
      </c>
      <c r="J386" s="56">
        <f t="shared" si="9"/>
        <v>66.76736859828408</v>
      </c>
      <c r="K386" s="122"/>
    </row>
    <row r="387" spans="1:11" ht="63.75" hidden="1">
      <c r="A387" s="87" t="s">
        <v>335</v>
      </c>
      <c r="B387" s="54" t="s">
        <v>155</v>
      </c>
      <c r="C387" s="54" t="s">
        <v>29</v>
      </c>
      <c r="D387" s="54" t="s">
        <v>31</v>
      </c>
      <c r="E387" s="54" t="s">
        <v>442</v>
      </c>
      <c r="F387" s="54"/>
      <c r="G387" s="62"/>
      <c r="H387" s="165">
        <f>H388</f>
        <v>0</v>
      </c>
      <c r="I387" s="165">
        <f>I388</f>
        <v>0</v>
      </c>
      <c r="J387" s="56" t="e">
        <f t="shared" si="9"/>
        <v>#DIV/0!</v>
      </c>
      <c r="K387" s="122"/>
    </row>
    <row r="388" spans="1:11" ht="25.5" hidden="1">
      <c r="A388" s="50" t="s">
        <v>493</v>
      </c>
      <c r="B388" s="54" t="s">
        <v>155</v>
      </c>
      <c r="C388" s="54" t="s">
        <v>29</v>
      </c>
      <c r="D388" s="54" t="s">
        <v>31</v>
      </c>
      <c r="E388" s="54" t="s">
        <v>442</v>
      </c>
      <c r="F388" s="54" t="s">
        <v>202</v>
      </c>
      <c r="G388" s="62"/>
      <c r="H388" s="165">
        <v>0</v>
      </c>
      <c r="I388" s="165"/>
      <c r="J388" s="56" t="e">
        <f t="shared" si="9"/>
        <v>#DIV/0!</v>
      </c>
      <c r="K388" s="122"/>
    </row>
    <row r="389" spans="1:11" ht="63.75">
      <c r="A389" s="87" t="s">
        <v>509</v>
      </c>
      <c r="B389" s="54" t="s">
        <v>155</v>
      </c>
      <c r="C389" s="54" t="s">
        <v>29</v>
      </c>
      <c r="D389" s="54" t="s">
        <v>31</v>
      </c>
      <c r="E389" s="54" t="s">
        <v>476</v>
      </c>
      <c r="F389" s="54"/>
      <c r="G389" s="62"/>
      <c r="H389" s="165">
        <f>H390</f>
        <v>48802</v>
      </c>
      <c r="I389" s="165">
        <f>I390</f>
        <v>26388.74557</v>
      </c>
      <c r="J389" s="56">
        <f t="shared" si="9"/>
        <v>54.07308218925454</v>
      </c>
      <c r="K389" s="122"/>
    </row>
    <row r="390" spans="1:12" ht="25.5">
      <c r="A390" s="50" t="s">
        <v>493</v>
      </c>
      <c r="B390" s="54" t="s">
        <v>155</v>
      </c>
      <c r="C390" s="54" t="s">
        <v>29</v>
      </c>
      <c r="D390" s="54" t="s">
        <v>31</v>
      </c>
      <c r="E390" s="54" t="s">
        <v>476</v>
      </c>
      <c r="F390" s="54" t="s">
        <v>202</v>
      </c>
      <c r="G390" s="62"/>
      <c r="H390" s="165">
        <v>48802</v>
      </c>
      <c r="I390" s="165">
        <v>26388.74557</v>
      </c>
      <c r="J390" s="56">
        <f t="shared" si="9"/>
        <v>54.07308218925454</v>
      </c>
      <c r="K390" s="122">
        <f>L390-J390</f>
        <v>48747.92691781074</v>
      </c>
      <c r="L390" s="139">
        <v>48802</v>
      </c>
    </row>
    <row r="391" spans="1:11" ht="38.25">
      <c r="A391" s="39" t="s">
        <v>336</v>
      </c>
      <c r="B391" s="54" t="s">
        <v>155</v>
      </c>
      <c r="C391" s="54" t="s">
        <v>29</v>
      </c>
      <c r="D391" s="54" t="s">
        <v>31</v>
      </c>
      <c r="E391" s="54" t="s">
        <v>443</v>
      </c>
      <c r="F391" s="54"/>
      <c r="G391" s="62"/>
      <c r="H391" s="165">
        <f>H392</f>
        <v>19500</v>
      </c>
      <c r="I391" s="165">
        <f>I392</f>
        <v>19214.70253</v>
      </c>
      <c r="J391" s="56">
        <f t="shared" si="9"/>
        <v>98.53693605128204</v>
      </c>
      <c r="K391" s="122"/>
    </row>
    <row r="392" spans="1:12" ht="28.5" customHeight="1">
      <c r="A392" s="50" t="s">
        <v>493</v>
      </c>
      <c r="B392" s="54" t="s">
        <v>155</v>
      </c>
      <c r="C392" s="54" t="s">
        <v>29</v>
      </c>
      <c r="D392" s="54" t="s">
        <v>31</v>
      </c>
      <c r="E392" s="54" t="s">
        <v>443</v>
      </c>
      <c r="F392" s="54" t="s">
        <v>202</v>
      </c>
      <c r="G392" s="62"/>
      <c r="H392" s="165">
        <v>19500</v>
      </c>
      <c r="I392" s="165">
        <v>19214.70253</v>
      </c>
      <c r="J392" s="56">
        <f t="shared" si="9"/>
        <v>98.53693605128204</v>
      </c>
      <c r="K392" s="122">
        <f>L392-J392</f>
        <v>19401.46306394872</v>
      </c>
      <c r="L392" s="139">
        <v>19500</v>
      </c>
    </row>
    <row r="393" spans="1:11" ht="39" customHeight="1">
      <c r="A393" s="132" t="s">
        <v>482</v>
      </c>
      <c r="B393" s="54" t="s">
        <v>155</v>
      </c>
      <c r="C393" s="54" t="s">
        <v>29</v>
      </c>
      <c r="D393" s="54" t="s">
        <v>31</v>
      </c>
      <c r="E393" s="54" t="s">
        <v>469</v>
      </c>
      <c r="F393" s="54"/>
      <c r="G393" s="62"/>
      <c r="H393" s="165">
        <f>H394</f>
        <v>793.77</v>
      </c>
      <c r="I393" s="165">
        <f>I394</f>
        <v>793.77</v>
      </c>
      <c r="J393" s="56">
        <f t="shared" si="9"/>
        <v>100</v>
      </c>
      <c r="K393" s="122"/>
    </row>
    <row r="394" spans="1:11" ht="28.5" customHeight="1">
      <c r="A394" s="131" t="s">
        <v>481</v>
      </c>
      <c r="B394" s="54" t="s">
        <v>155</v>
      </c>
      <c r="C394" s="54" t="s">
        <v>29</v>
      </c>
      <c r="D394" s="54" t="s">
        <v>31</v>
      </c>
      <c r="E394" s="54" t="s">
        <v>468</v>
      </c>
      <c r="F394" s="54"/>
      <c r="G394" s="62"/>
      <c r="H394" s="165">
        <f>H395</f>
        <v>793.77</v>
      </c>
      <c r="I394" s="165">
        <f>I395</f>
        <v>793.77</v>
      </c>
      <c r="J394" s="56">
        <f t="shared" si="9"/>
        <v>100</v>
      </c>
      <c r="K394" s="122"/>
    </row>
    <row r="395" spans="1:12" ht="28.5" customHeight="1">
      <c r="A395" s="32" t="s">
        <v>208</v>
      </c>
      <c r="B395" s="54" t="s">
        <v>155</v>
      </c>
      <c r="C395" s="54" t="s">
        <v>29</v>
      </c>
      <c r="D395" s="54" t="s">
        <v>31</v>
      </c>
      <c r="E395" s="54" t="s">
        <v>468</v>
      </c>
      <c r="F395" s="54" t="s">
        <v>209</v>
      </c>
      <c r="G395" s="62"/>
      <c r="H395" s="165">
        <v>793.77</v>
      </c>
      <c r="I395" s="165">
        <v>793.77</v>
      </c>
      <c r="J395" s="56">
        <f t="shared" si="9"/>
        <v>100</v>
      </c>
      <c r="K395" s="122">
        <f>L395-J395</f>
        <v>693.77</v>
      </c>
      <c r="L395" s="139">
        <v>793.77</v>
      </c>
    </row>
    <row r="396" spans="1:11" ht="15.75" customHeight="1">
      <c r="A396" s="49" t="s">
        <v>171</v>
      </c>
      <c r="B396" s="54" t="s">
        <v>155</v>
      </c>
      <c r="C396" s="54" t="s">
        <v>29</v>
      </c>
      <c r="D396" s="54" t="s">
        <v>31</v>
      </c>
      <c r="E396" s="54" t="s">
        <v>172</v>
      </c>
      <c r="F396" s="54"/>
      <c r="G396" s="62"/>
      <c r="H396" s="165">
        <f>H397</f>
        <v>500</v>
      </c>
      <c r="I396" s="165">
        <f>I397</f>
        <v>500</v>
      </c>
      <c r="J396" s="56">
        <f t="shared" si="9"/>
        <v>100</v>
      </c>
      <c r="K396" s="122"/>
    </row>
    <row r="397" spans="1:11" ht="28.5" customHeight="1">
      <c r="A397" s="132" t="s">
        <v>497</v>
      </c>
      <c r="B397" s="54" t="s">
        <v>155</v>
      </c>
      <c r="C397" s="54" t="s">
        <v>29</v>
      </c>
      <c r="D397" s="54" t="s">
        <v>31</v>
      </c>
      <c r="E397" s="54" t="s">
        <v>477</v>
      </c>
      <c r="F397" s="54"/>
      <c r="G397" s="62"/>
      <c r="H397" s="165">
        <f>H398</f>
        <v>500</v>
      </c>
      <c r="I397" s="165">
        <f>I398</f>
        <v>500</v>
      </c>
      <c r="J397" s="56">
        <f t="shared" si="9"/>
        <v>100</v>
      </c>
      <c r="K397" s="122"/>
    </row>
    <row r="398" spans="1:11" ht="36.75" customHeight="1">
      <c r="A398" s="132" t="s">
        <v>499</v>
      </c>
      <c r="B398" s="54" t="s">
        <v>501</v>
      </c>
      <c r="C398" s="54" t="s">
        <v>29</v>
      </c>
      <c r="D398" s="54" t="s">
        <v>31</v>
      </c>
      <c r="E398" s="54" t="s">
        <v>498</v>
      </c>
      <c r="F398" s="54"/>
      <c r="G398" s="62"/>
      <c r="H398" s="165">
        <f>H399+H401</f>
        <v>500</v>
      </c>
      <c r="I398" s="165">
        <f>I399+I401</f>
        <v>500</v>
      </c>
      <c r="J398" s="56">
        <f t="shared" si="9"/>
        <v>100</v>
      </c>
      <c r="K398" s="122"/>
    </row>
    <row r="399" spans="1:11" ht="28.5" customHeight="1">
      <c r="A399" s="50" t="s">
        <v>503</v>
      </c>
      <c r="B399" s="54" t="s">
        <v>155</v>
      </c>
      <c r="C399" s="54" t="s">
        <v>29</v>
      </c>
      <c r="D399" s="54" t="s">
        <v>31</v>
      </c>
      <c r="E399" s="54" t="s">
        <v>478</v>
      </c>
      <c r="F399" s="54"/>
      <c r="G399" s="62"/>
      <c r="H399" s="165">
        <f>H400</f>
        <v>350</v>
      </c>
      <c r="I399" s="165">
        <f>I400</f>
        <v>350</v>
      </c>
      <c r="J399" s="56">
        <f t="shared" si="9"/>
        <v>100</v>
      </c>
      <c r="K399" s="122"/>
    </row>
    <row r="400" spans="1:12" ht="16.5" customHeight="1">
      <c r="A400" s="32" t="s">
        <v>364</v>
      </c>
      <c r="B400" s="54" t="s">
        <v>155</v>
      </c>
      <c r="C400" s="54" t="s">
        <v>29</v>
      </c>
      <c r="D400" s="54" t="s">
        <v>31</v>
      </c>
      <c r="E400" s="54" t="s">
        <v>478</v>
      </c>
      <c r="F400" s="54" t="s">
        <v>365</v>
      </c>
      <c r="G400" s="62"/>
      <c r="H400" s="165">
        <v>350</v>
      </c>
      <c r="I400" s="165">
        <v>350</v>
      </c>
      <c r="J400" s="56">
        <f t="shared" si="9"/>
        <v>100</v>
      </c>
      <c r="K400" s="122">
        <f>L400-J400</f>
        <v>250</v>
      </c>
      <c r="L400" s="139">
        <v>350</v>
      </c>
    </row>
    <row r="401" spans="1:11" ht="39" customHeight="1">
      <c r="A401" s="50" t="s">
        <v>503</v>
      </c>
      <c r="B401" s="54" t="s">
        <v>501</v>
      </c>
      <c r="C401" s="54" t="s">
        <v>29</v>
      </c>
      <c r="D401" s="54" t="s">
        <v>31</v>
      </c>
      <c r="E401" s="54" t="s">
        <v>535</v>
      </c>
      <c r="F401" s="54"/>
      <c r="G401" s="62"/>
      <c r="H401" s="165">
        <f>H402</f>
        <v>150</v>
      </c>
      <c r="I401" s="165">
        <f>I402</f>
        <v>150</v>
      </c>
      <c r="J401" s="56">
        <f t="shared" si="9"/>
        <v>100</v>
      </c>
      <c r="K401" s="122"/>
    </row>
    <row r="402" spans="1:12" ht="16.5" customHeight="1">
      <c r="A402" s="32" t="s">
        <v>364</v>
      </c>
      <c r="B402" s="54" t="s">
        <v>501</v>
      </c>
      <c r="C402" s="54" t="s">
        <v>29</v>
      </c>
      <c r="D402" s="54" t="s">
        <v>31</v>
      </c>
      <c r="E402" s="54" t="s">
        <v>535</v>
      </c>
      <c r="F402" s="54" t="s">
        <v>365</v>
      </c>
      <c r="G402" s="62"/>
      <c r="H402" s="165">
        <v>150</v>
      </c>
      <c r="I402" s="165">
        <v>150</v>
      </c>
      <c r="J402" s="56">
        <f t="shared" si="9"/>
        <v>100</v>
      </c>
      <c r="K402" s="122">
        <f>L402-J402</f>
        <v>50</v>
      </c>
      <c r="L402" s="139">
        <v>150</v>
      </c>
    </row>
    <row r="403" spans="1:11" ht="12.75">
      <c r="A403" s="40" t="s">
        <v>337</v>
      </c>
      <c r="B403" s="54" t="s">
        <v>155</v>
      </c>
      <c r="C403" s="54" t="s">
        <v>29</v>
      </c>
      <c r="D403" s="54" t="s">
        <v>31</v>
      </c>
      <c r="E403" s="54" t="s">
        <v>51</v>
      </c>
      <c r="F403" s="54"/>
      <c r="G403" s="62"/>
      <c r="H403" s="165">
        <f>H404+H411+H414</f>
        <v>20991.21</v>
      </c>
      <c r="I403" s="165">
        <f>I404+I411+I414</f>
        <v>20212.49097</v>
      </c>
      <c r="J403" s="56">
        <f t="shared" si="9"/>
        <v>96.29026135225173</v>
      </c>
      <c r="K403" s="122"/>
    </row>
    <row r="404" spans="1:11" ht="25.5">
      <c r="A404" s="89" t="s">
        <v>360</v>
      </c>
      <c r="B404" s="54" t="s">
        <v>155</v>
      </c>
      <c r="C404" s="54" t="s">
        <v>29</v>
      </c>
      <c r="D404" s="54" t="s">
        <v>31</v>
      </c>
      <c r="E404" s="54" t="s">
        <v>361</v>
      </c>
      <c r="F404" s="54"/>
      <c r="G404" s="62"/>
      <c r="H404" s="165">
        <f>H405+H408</f>
        <v>16428.71</v>
      </c>
      <c r="I404" s="165">
        <f>I405+I408</f>
        <v>15945.24011</v>
      </c>
      <c r="J404" s="56">
        <f t="shared" si="9"/>
        <v>97.05716462217667</v>
      </c>
      <c r="K404" s="122"/>
    </row>
    <row r="405" spans="1:11" ht="38.25">
      <c r="A405" s="89" t="s">
        <v>362</v>
      </c>
      <c r="B405" s="54" t="s">
        <v>155</v>
      </c>
      <c r="C405" s="54" t="s">
        <v>29</v>
      </c>
      <c r="D405" s="54" t="s">
        <v>31</v>
      </c>
      <c r="E405" s="54" t="s">
        <v>363</v>
      </c>
      <c r="F405" s="54"/>
      <c r="G405" s="62"/>
      <c r="H405" s="165">
        <f>H406+H407</f>
        <v>4911.6</v>
      </c>
      <c r="I405" s="165">
        <f>I406+I407</f>
        <v>4911.6</v>
      </c>
      <c r="J405" s="56">
        <f t="shared" si="9"/>
        <v>100</v>
      </c>
      <c r="K405" s="122"/>
    </row>
    <row r="406" spans="1:12" ht="25.5">
      <c r="A406" s="32" t="s">
        <v>208</v>
      </c>
      <c r="B406" s="54" t="s">
        <v>155</v>
      </c>
      <c r="C406" s="54" t="s">
        <v>29</v>
      </c>
      <c r="D406" s="54" t="s">
        <v>31</v>
      </c>
      <c r="E406" s="54" t="s">
        <v>363</v>
      </c>
      <c r="F406" s="54" t="s">
        <v>209</v>
      </c>
      <c r="G406" s="62"/>
      <c r="H406" s="165">
        <v>4911.6</v>
      </c>
      <c r="I406" s="165">
        <v>4911.6</v>
      </c>
      <c r="J406" s="56">
        <f t="shared" si="9"/>
        <v>100</v>
      </c>
      <c r="K406" s="122">
        <f>L406-J406</f>
        <v>4811.6</v>
      </c>
      <c r="L406" s="139">
        <v>4911.6</v>
      </c>
    </row>
    <row r="407" spans="1:11" ht="12.75" hidden="1">
      <c r="A407" s="32" t="s">
        <v>364</v>
      </c>
      <c r="B407" s="54" t="s">
        <v>155</v>
      </c>
      <c r="C407" s="54" t="s">
        <v>29</v>
      </c>
      <c r="D407" s="54" t="s">
        <v>31</v>
      </c>
      <c r="E407" s="54" t="s">
        <v>363</v>
      </c>
      <c r="F407" s="54" t="s">
        <v>365</v>
      </c>
      <c r="G407" s="62"/>
      <c r="H407" s="165"/>
      <c r="I407" s="165"/>
      <c r="J407" s="56" t="e">
        <f t="shared" si="9"/>
        <v>#DIV/0!</v>
      </c>
      <c r="K407" s="122"/>
    </row>
    <row r="408" spans="1:11" ht="38.25">
      <c r="A408" s="89" t="s">
        <v>366</v>
      </c>
      <c r="B408" s="54" t="s">
        <v>155</v>
      </c>
      <c r="C408" s="54" t="s">
        <v>29</v>
      </c>
      <c r="D408" s="54" t="s">
        <v>31</v>
      </c>
      <c r="E408" s="54" t="s">
        <v>367</v>
      </c>
      <c r="F408" s="54"/>
      <c r="G408" s="62"/>
      <c r="H408" s="165">
        <f>H409+H410</f>
        <v>11517.11</v>
      </c>
      <c r="I408" s="165">
        <f>I409+I410</f>
        <v>11033.64011</v>
      </c>
      <c r="J408" s="56">
        <f t="shared" si="9"/>
        <v>95.80215965637213</v>
      </c>
      <c r="K408" s="122"/>
    </row>
    <row r="409" spans="1:12" ht="25.5">
      <c r="A409" s="32" t="s">
        <v>208</v>
      </c>
      <c r="B409" s="54" t="s">
        <v>155</v>
      </c>
      <c r="C409" s="54" t="s">
        <v>29</v>
      </c>
      <c r="D409" s="54" t="s">
        <v>31</v>
      </c>
      <c r="E409" s="54" t="s">
        <v>367</v>
      </c>
      <c r="F409" s="54" t="s">
        <v>209</v>
      </c>
      <c r="G409" s="62"/>
      <c r="H409" s="165">
        <v>11517.11</v>
      </c>
      <c r="I409" s="165">
        <v>11033.64011</v>
      </c>
      <c r="J409" s="56">
        <f t="shared" si="9"/>
        <v>95.80215965637213</v>
      </c>
      <c r="K409" s="122">
        <f>L409-J409</f>
        <v>11421.307840343628</v>
      </c>
      <c r="L409" s="139">
        <v>11517.11</v>
      </c>
    </row>
    <row r="410" spans="1:11" ht="12.75" hidden="1">
      <c r="A410" s="32" t="s">
        <v>364</v>
      </c>
      <c r="B410" s="54" t="s">
        <v>155</v>
      </c>
      <c r="C410" s="54" t="s">
        <v>29</v>
      </c>
      <c r="D410" s="54" t="s">
        <v>31</v>
      </c>
      <c r="E410" s="54" t="s">
        <v>367</v>
      </c>
      <c r="F410" s="54" t="s">
        <v>365</v>
      </c>
      <c r="G410" s="62"/>
      <c r="H410" s="165"/>
      <c r="I410" s="165"/>
      <c r="J410" s="56" t="e">
        <f aca="true" t="shared" si="10" ref="J410:J473">I410/H410*100</f>
        <v>#DIV/0!</v>
      </c>
      <c r="K410" s="122"/>
    </row>
    <row r="411" spans="1:11" ht="25.5">
      <c r="A411" s="89" t="s">
        <v>354</v>
      </c>
      <c r="B411" s="54" t="s">
        <v>155</v>
      </c>
      <c r="C411" s="54" t="s">
        <v>29</v>
      </c>
      <c r="D411" s="54" t="s">
        <v>31</v>
      </c>
      <c r="E411" s="54" t="s">
        <v>356</v>
      </c>
      <c r="F411" s="54"/>
      <c r="G411" s="62"/>
      <c r="H411" s="165">
        <f>H412</f>
        <v>900</v>
      </c>
      <c r="I411" s="165">
        <f>I412</f>
        <v>608.697</v>
      </c>
      <c r="J411" s="56">
        <f t="shared" si="10"/>
        <v>67.633</v>
      </c>
      <c r="K411" s="122"/>
    </row>
    <row r="412" spans="1:11" ht="12.75">
      <c r="A412" s="95" t="s">
        <v>371</v>
      </c>
      <c r="B412" s="54" t="s">
        <v>155</v>
      </c>
      <c r="C412" s="54" t="s">
        <v>29</v>
      </c>
      <c r="D412" s="54" t="s">
        <v>31</v>
      </c>
      <c r="E412" s="54" t="s">
        <v>370</v>
      </c>
      <c r="F412" s="54"/>
      <c r="G412" s="62"/>
      <c r="H412" s="165">
        <f>H413</f>
        <v>900</v>
      </c>
      <c r="I412" s="165">
        <f>I413</f>
        <v>608.697</v>
      </c>
      <c r="J412" s="56">
        <f t="shared" si="10"/>
        <v>67.633</v>
      </c>
      <c r="K412" s="122"/>
    </row>
    <row r="413" spans="1:12" ht="25.5">
      <c r="A413" s="50" t="s">
        <v>493</v>
      </c>
      <c r="B413" s="54" t="s">
        <v>155</v>
      </c>
      <c r="C413" s="54" t="s">
        <v>29</v>
      </c>
      <c r="D413" s="54" t="s">
        <v>31</v>
      </c>
      <c r="E413" s="54" t="s">
        <v>370</v>
      </c>
      <c r="F413" s="54" t="s">
        <v>202</v>
      </c>
      <c r="G413" s="62"/>
      <c r="H413" s="165">
        <v>900</v>
      </c>
      <c r="I413" s="165">
        <v>608.697</v>
      </c>
      <c r="J413" s="56">
        <f t="shared" si="10"/>
        <v>67.633</v>
      </c>
      <c r="K413" s="122">
        <f>L413-J413</f>
        <v>832.367</v>
      </c>
      <c r="L413" s="139">
        <v>900</v>
      </c>
    </row>
    <row r="414" spans="1:11" ht="25.5">
      <c r="A414" s="89" t="s">
        <v>432</v>
      </c>
      <c r="B414" s="54" t="s">
        <v>155</v>
      </c>
      <c r="C414" s="54" t="s">
        <v>29</v>
      </c>
      <c r="D414" s="54" t="s">
        <v>31</v>
      </c>
      <c r="E414" s="54" t="s">
        <v>374</v>
      </c>
      <c r="F414" s="54"/>
      <c r="G414" s="62"/>
      <c r="H414" s="165">
        <f>H415</f>
        <v>3662.5</v>
      </c>
      <c r="I414" s="165">
        <f>I415</f>
        <v>3658.55386</v>
      </c>
      <c r="J414" s="56">
        <f t="shared" si="10"/>
        <v>99.89225556313993</v>
      </c>
      <c r="K414" s="122"/>
    </row>
    <row r="415" spans="1:11" ht="12.75">
      <c r="A415" s="89" t="s">
        <v>377</v>
      </c>
      <c r="B415" s="54" t="s">
        <v>155</v>
      </c>
      <c r="C415" s="54" t="s">
        <v>29</v>
      </c>
      <c r="D415" s="54" t="s">
        <v>31</v>
      </c>
      <c r="E415" s="54" t="s">
        <v>376</v>
      </c>
      <c r="F415" s="54"/>
      <c r="G415" s="62"/>
      <c r="H415" s="165">
        <f>H416</f>
        <v>3662.5</v>
      </c>
      <c r="I415" s="165">
        <f>I416</f>
        <v>3658.55386</v>
      </c>
      <c r="J415" s="56">
        <f t="shared" si="10"/>
        <v>99.89225556313993</v>
      </c>
      <c r="K415" s="122"/>
    </row>
    <row r="416" spans="1:12" ht="25.5">
      <c r="A416" s="50" t="s">
        <v>493</v>
      </c>
      <c r="B416" s="54" t="s">
        <v>155</v>
      </c>
      <c r="C416" s="54" t="s">
        <v>29</v>
      </c>
      <c r="D416" s="54" t="s">
        <v>31</v>
      </c>
      <c r="E416" s="54" t="s">
        <v>376</v>
      </c>
      <c r="F416" s="54" t="s">
        <v>202</v>
      </c>
      <c r="G416" s="62"/>
      <c r="H416" s="165">
        <v>3662.5</v>
      </c>
      <c r="I416" s="165">
        <v>3658.55386</v>
      </c>
      <c r="J416" s="56">
        <f t="shared" si="10"/>
        <v>99.89225556313993</v>
      </c>
      <c r="K416" s="122">
        <f>L416-J416</f>
        <v>3562.6077444368602</v>
      </c>
      <c r="L416" s="139">
        <v>3662.5</v>
      </c>
    </row>
    <row r="417" spans="1:11" ht="12.75">
      <c r="A417" s="39" t="s">
        <v>54</v>
      </c>
      <c r="B417" s="54" t="s">
        <v>155</v>
      </c>
      <c r="C417" s="54" t="s">
        <v>29</v>
      </c>
      <c r="D417" s="54" t="s">
        <v>29</v>
      </c>
      <c r="E417" s="54"/>
      <c r="F417" s="54"/>
      <c r="G417" s="62"/>
      <c r="H417" s="165">
        <f>H418</f>
        <v>163.329</v>
      </c>
      <c r="I417" s="165">
        <f>I418</f>
        <v>163.329</v>
      </c>
      <c r="J417" s="56">
        <f t="shared" si="10"/>
        <v>100</v>
      </c>
      <c r="K417" s="122"/>
    </row>
    <row r="418" spans="1:11" ht="25.5">
      <c r="A418" s="49" t="s">
        <v>55</v>
      </c>
      <c r="B418" s="54" t="s">
        <v>155</v>
      </c>
      <c r="C418" s="54" t="s">
        <v>29</v>
      </c>
      <c r="D418" s="54" t="s">
        <v>29</v>
      </c>
      <c r="E418" s="91" t="s">
        <v>56</v>
      </c>
      <c r="F418" s="54"/>
      <c r="G418" s="62"/>
      <c r="H418" s="165">
        <f>H419</f>
        <v>163.329</v>
      </c>
      <c r="I418" s="165">
        <f>I419</f>
        <v>163.329</v>
      </c>
      <c r="J418" s="56">
        <f t="shared" si="10"/>
        <v>100</v>
      </c>
      <c r="K418" s="122"/>
    </row>
    <row r="419" spans="1:11" ht="38.25">
      <c r="A419" s="49" t="s">
        <v>57</v>
      </c>
      <c r="B419" s="54" t="s">
        <v>155</v>
      </c>
      <c r="C419" s="54" t="s">
        <v>29</v>
      </c>
      <c r="D419" s="54" t="s">
        <v>29</v>
      </c>
      <c r="E419" s="54" t="s">
        <v>58</v>
      </c>
      <c r="F419" s="54"/>
      <c r="G419" s="62"/>
      <c r="H419" s="165">
        <f>H420</f>
        <v>163.329</v>
      </c>
      <c r="I419" s="165">
        <f>I420</f>
        <v>163.329</v>
      </c>
      <c r="J419" s="56">
        <f t="shared" si="10"/>
        <v>100</v>
      </c>
      <c r="K419" s="122"/>
    </row>
    <row r="420" spans="1:11" ht="51">
      <c r="A420" s="49" t="s">
        <v>59</v>
      </c>
      <c r="B420" s="54" t="s">
        <v>155</v>
      </c>
      <c r="C420" s="54" t="s">
        <v>29</v>
      </c>
      <c r="D420" s="54" t="s">
        <v>29</v>
      </c>
      <c r="E420" s="54" t="s">
        <v>60</v>
      </c>
      <c r="F420" s="54"/>
      <c r="G420" s="62"/>
      <c r="H420" s="165">
        <f>H421</f>
        <v>163.329</v>
      </c>
      <c r="I420" s="165">
        <f>I421</f>
        <v>163.329</v>
      </c>
      <c r="J420" s="56">
        <f t="shared" si="10"/>
        <v>100</v>
      </c>
      <c r="K420" s="122"/>
    </row>
    <row r="421" spans="1:12" ht="12.75">
      <c r="A421" s="32" t="s">
        <v>364</v>
      </c>
      <c r="B421" s="54" t="s">
        <v>155</v>
      </c>
      <c r="C421" s="54" t="s">
        <v>29</v>
      </c>
      <c r="D421" s="54" t="s">
        <v>29</v>
      </c>
      <c r="E421" s="54" t="s">
        <v>60</v>
      </c>
      <c r="F421" s="54" t="s">
        <v>365</v>
      </c>
      <c r="G421" s="62"/>
      <c r="H421" s="165">
        <v>163.329</v>
      </c>
      <c r="I421" s="165">
        <v>163.329</v>
      </c>
      <c r="J421" s="56">
        <f t="shared" si="10"/>
        <v>100</v>
      </c>
      <c r="K421" s="122">
        <f>L421-J421</f>
        <v>63.32900000000001</v>
      </c>
      <c r="L421" s="139">
        <v>163.329</v>
      </c>
    </row>
    <row r="422" spans="1:11" ht="12.75">
      <c r="A422" s="32" t="s">
        <v>61</v>
      </c>
      <c r="B422" s="54" t="s">
        <v>155</v>
      </c>
      <c r="C422" s="54" t="s">
        <v>29</v>
      </c>
      <c r="D422" s="54" t="s">
        <v>11</v>
      </c>
      <c r="E422" s="54"/>
      <c r="F422" s="54"/>
      <c r="G422" s="62"/>
      <c r="H422" s="165">
        <f>H423</f>
        <v>570</v>
      </c>
      <c r="I422" s="165">
        <f>I423</f>
        <v>480.81931</v>
      </c>
      <c r="J422" s="56">
        <f t="shared" si="10"/>
        <v>84.3542649122807</v>
      </c>
      <c r="K422" s="122"/>
    </row>
    <row r="423" spans="1:11" ht="12.75">
      <c r="A423" s="40" t="s">
        <v>337</v>
      </c>
      <c r="B423" s="54" t="s">
        <v>155</v>
      </c>
      <c r="C423" s="54" t="s">
        <v>29</v>
      </c>
      <c r="D423" s="54" t="s">
        <v>11</v>
      </c>
      <c r="E423" s="54" t="s">
        <v>51</v>
      </c>
      <c r="F423" s="54"/>
      <c r="G423" s="62"/>
      <c r="H423" s="165">
        <f>H424</f>
        <v>570</v>
      </c>
      <c r="I423" s="165">
        <f>I424</f>
        <v>480.81931</v>
      </c>
      <c r="J423" s="56">
        <f t="shared" si="10"/>
        <v>84.3542649122807</v>
      </c>
      <c r="K423" s="122"/>
    </row>
    <row r="424" spans="1:11" ht="38.25">
      <c r="A424" s="93" t="s">
        <v>395</v>
      </c>
      <c r="B424" s="54" t="s">
        <v>155</v>
      </c>
      <c r="C424" s="54" t="s">
        <v>29</v>
      </c>
      <c r="D424" s="54" t="s">
        <v>11</v>
      </c>
      <c r="E424" s="54" t="s">
        <v>396</v>
      </c>
      <c r="F424" s="54"/>
      <c r="G424" s="62"/>
      <c r="H424" s="165">
        <f>H425</f>
        <v>570</v>
      </c>
      <c r="I424" s="165">
        <f>I425</f>
        <v>480.81931</v>
      </c>
      <c r="J424" s="56">
        <f t="shared" si="10"/>
        <v>84.3542649122807</v>
      </c>
      <c r="K424" s="122"/>
    </row>
    <row r="425" spans="1:12" ht="25.5">
      <c r="A425" s="40" t="s">
        <v>70</v>
      </c>
      <c r="B425" s="54" t="s">
        <v>155</v>
      </c>
      <c r="C425" s="54" t="s">
        <v>29</v>
      </c>
      <c r="D425" s="54" t="s">
        <v>11</v>
      </c>
      <c r="E425" s="54" t="s">
        <v>396</v>
      </c>
      <c r="F425" s="54" t="s">
        <v>71</v>
      </c>
      <c r="G425" s="62"/>
      <c r="H425" s="165">
        <v>570</v>
      </c>
      <c r="I425" s="165">
        <v>480.81931</v>
      </c>
      <c r="J425" s="56">
        <f t="shared" si="10"/>
        <v>84.3542649122807</v>
      </c>
      <c r="K425" s="122">
        <f>L425-J425</f>
        <v>485.6457350877193</v>
      </c>
      <c r="L425" s="139">
        <v>570</v>
      </c>
    </row>
    <row r="426" spans="1:11" ht="12.75">
      <c r="A426" s="32" t="s">
        <v>210</v>
      </c>
      <c r="B426" s="54" t="s">
        <v>155</v>
      </c>
      <c r="C426" s="54" t="s">
        <v>211</v>
      </c>
      <c r="D426" s="54"/>
      <c r="E426" s="54"/>
      <c r="F426" s="54"/>
      <c r="G426" s="62"/>
      <c r="H426" s="165">
        <f>H427</f>
        <v>400</v>
      </c>
      <c r="I426" s="165">
        <f>I427</f>
        <v>400</v>
      </c>
      <c r="J426" s="56">
        <f t="shared" si="10"/>
        <v>100</v>
      </c>
      <c r="K426" s="122"/>
    </row>
    <row r="427" spans="1:11" ht="12.75">
      <c r="A427" s="32" t="s">
        <v>240</v>
      </c>
      <c r="B427" s="54" t="s">
        <v>155</v>
      </c>
      <c r="C427" s="54" t="s">
        <v>211</v>
      </c>
      <c r="D427" s="54" t="s">
        <v>80</v>
      </c>
      <c r="E427" s="54"/>
      <c r="F427" s="54"/>
      <c r="G427" s="62"/>
      <c r="H427" s="165">
        <f>H428</f>
        <v>400</v>
      </c>
      <c r="I427" s="165">
        <f>I428</f>
        <v>400</v>
      </c>
      <c r="J427" s="56">
        <f t="shared" si="10"/>
        <v>100</v>
      </c>
      <c r="K427" s="122"/>
    </row>
    <row r="428" spans="1:11" ht="38.25">
      <c r="A428" s="93" t="s">
        <v>395</v>
      </c>
      <c r="B428" s="54" t="s">
        <v>155</v>
      </c>
      <c r="C428" s="54" t="s">
        <v>211</v>
      </c>
      <c r="D428" s="54" t="s">
        <v>80</v>
      </c>
      <c r="E428" s="54" t="s">
        <v>396</v>
      </c>
      <c r="F428" s="54"/>
      <c r="G428" s="62"/>
      <c r="H428" s="165">
        <f>H429</f>
        <v>400</v>
      </c>
      <c r="I428" s="165">
        <f>I429</f>
        <v>400</v>
      </c>
      <c r="J428" s="56">
        <f t="shared" si="10"/>
        <v>100</v>
      </c>
      <c r="K428" s="122"/>
    </row>
    <row r="429" spans="1:12" ht="25.5">
      <c r="A429" s="40" t="s">
        <v>70</v>
      </c>
      <c r="B429" s="54" t="s">
        <v>155</v>
      </c>
      <c r="C429" s="54" t="s">
        <v>211</v>
      </c>
      <c r="D429" s="54" t="s">
        <v>80</v>
      </c>
      <c r="E429" s="54" t="s">
        <v>396</v>
      </c>
      <c r="F429" s="54" t="s">
        <v>71</v>
      </c>
      <c r="G429" s="62"/>
      <c r="H429" s="165">
        <v>400</v>
      </c>
      <c r="I429" s="165">
        <v>400</v>
      </c>
      <c r="J429" s="56">
        <f t="shared" si="10"/>
        <v>100</v>
      </c>
      <c r="K429" s="122">
        <f>L429-J429</f>
        <v>300</v>
      </c>
      <c r="L429" s="139">
        <v>400</v>
      </c>
    </row>
    <row r="430" spans="1:11" ht="12.75">
      <c r="A430" s="35" t="s">
        <v>214</v>
      </c>
      <c r="B430" s="54" t="s">
        <v>155</v>
      </c>
      <c r="C430" s="54" t="s">
        <v>11</v>
      </c>
      <c r="D430" s="54"/>
      <c r="E430" s="54"/>
      <c r="F430" s="54"/>
      <c r="G430" s="55"/>
      <c r="H430" s="165">
        <f>H431</f>
        <v>830</v>
      </c>
      <c r="I430" s="165">
        <f>I431</f>
        <v>830</v>
      </c>
      <c r="J430" s="56">
        <f t="shared" si="10"/>
        <v>100</v>
      </c>
      <c r="K430" s="122"/>
    </row>
    <row r="431" spans="1:11" ht="12.75">
      <c r="A431" s="39" t="s">
        <v>215</v>
      </c>
      <c r="B431" s="54" t="s">
        <v>155</v>
      </c>
      <c r="C431" s="54" t="s">
        <v>11</v>
      </c>
      <c r="D431" s="54" t="s">
        <v>11</v>
      </c>
      <c r="E431" s="54"/>
      <c r="F431" s="54"/>
      <c r="G431" s="55"/>
      <c r="H431" s="165">
        <f>H432</f>
        <v>830</v>
      </c>
      <c r="I431" s="165">
        <f>I432</f>
        <v>830</v>
      </c>
      <c r="J431" s="56">
        <f t="shared" si="10"/>
        <v>100</v>
      </c>
      <c r="K431" s="122"/>
    </row>
    <row r="432" spans="1:11" ht="12.75">
      <c r="A432" s="40" t="s">
        <v>337</v>
      </c>
      <c r="B432" s="54" t="s">
        <v>155</v>
      </c>
      <c r="C432" s="54" t="s">
        <v>11</v>
      </c>
      <c r="D432" s="54" t="s">
        <v>11</v>
      </c>
      <c r="E432" s="54" t="s">
        <v>51</v>
      </c>
      <c r="F432" s="54"/>
      <c r="G432" s="55"/>
      <c r="H432" s="165">
        <f>H433+H436+H438++H440+H442++H444++H446</f>
        <v>830</v>
      </c>
      <c r="I432" s="165">
        <f>I433+I436+I438++I440+I442++I444++I446</f>
        <v>830</v>
      </c>
      <c r="J432" s="56">
        <f t="shared" si="10"/>
        <v>100</v>
      </c>
      <c r="K432" s="122"/>
    </row>
    <row r="433" spans="1:11" ht="38.25">
      <c r="A433" s="89" t="s">
        <v>352</v>
      </c>
      <c r="B433" s="54" t="s">
        <v>155</v>
      </c>
      <c r="C433" s="54" t="s">
        <v>11</v>
      </c>
      <c r="D433" s="54" t="s">
        <v>11</v>
      </c>
      <c r="E433" s="54" t="s">
        <v>353</v>
      </c>
      <c r="F433" s="54"/>
      <c r="G433" s="55"/>
      <c r="H433" s="165">
        <f>H434+H435</f>
        <v>800</v>
      </c>
      <c r="I433" s="165">
        <f>I434+I435</f>
        <v>800</v>
      </c>
      <c r="J433" s="56">
        <f t="shared" si="10"/>
        <v>100</v>
      </c>
      <c r="K433" s="122"/>
    </row>
    <row r="434" spans="1:12" ht="25.5">
      <c r="A434" s="40" t="s">
        <v>70</v>
      </c>
      <c r="B434" s="54" t="s">
        <v>155</v>
      </c>
      <c r="C434" s="54" t="s">
        <v>11</v>
      </c>
      <c r="D434" s="54" t="s">
        <v>11</v>
      </c>
      <c r="E434" s="54" t="s">
        <v>353</v>
      </c>
      <c r="F434" s="54" t="s">
        <v>71</v>
      </c>
      <c r="G434" s="55"/>
      <c r="H434" s="165">
        <v>800</v>
      </c>
      <c r="I434" s="165">
        <v>800</v>
      </c>
      <c r="J434" s="56">
        <f t="shared" si="10"/>
        <v>100</v>
      </c>
      <c r="K434" s="122">
        <f>L434-J434</f>
        <v>700</v>
      </c>
      <c r="L434" s="139">
        <v>800</v>
      </c>
    </row>
    <row r="435" spans="1:11" ht="25.5" hidden="1">
      <c r="A435" s="40" t="s">
        <v>217</v>
      </c>
      <c r="B435" s="54" t="s">
        <v>155</v>
      </c>
      <c r="C435" s="54" t="s">
        <v>11</v>
      </c>
      <c r="D435" s="54" t="s">
        <v>11</v>
      </c>
      <c r="E435" s="54" t="s">
        <v>353</v>
      </c>
      <c r="F435" s="54" t="s">
        <v>218</v>
      </c>
      <c r="G435" s="55"/>
      <c r="H435" s="165"/>
      <c r="I435" s="165"/>
      <c r="J435" s="56" t="e">
        <f t="shared" si="10"/>
        <v>#DIV/0!</v>
      </c>
      <c r="K435" s="122"/>
    </row>
    <row r="436" spans="1:11" ht="38.25">
      <c r="A436" s="98" t="s">
        <v>413</v>
      </c>
      <c r="B436" s="54" t="s">
        <v>155</v>
      </c>
      <c r="C436" s="54" t="s">
        <v>11</v>
      </c>
      <c r="D436" s="54" t="s">
        <v>11</v>
      </c>
      <c r="E436" s="54" t="s">
        <v>419</v>
      </c>
      <c r="F436" s="54"/>
      <c r="G436" s="55"/>
      <c r="H436" s="165">
        <f>H437</f>
        <v>30</v>
      </c>
      <c r="I436" s="165">
        <f>I437</f>
        <v>30</v>
      </c>
      <c r="J436" s="56">
        <f t="shared" si="10"/>
        <v>100</v>
      </c>
      <c r="K436" s="122"/>
    </row>
    <row r="437" spans="1:12" ht="25.5">
      <c r="A437" s="40" t="s">
        <v>70</v>
      </c>
      <c r="B437" s="54" t="s">
        <v>155</v>
      </c>
      <c r="C437" s="54" t="s">
        <v>11</v>
      </c>
      <c r="D437" s="54" t="s">
        <v>11</v>
      </c>
      <c r="E437" s="54" t="s">
        <v>419</v>
      </c>
      <c r="F437" s="54" t="s">
        <v>71</v>
      </c>
      <c r="G437" s="55"/>
      <c r="H437" s="165">
        <v>30</v>
      </c>
      <c r="I437" s="56">
        <v>30</v>
      </c>
      <c r="J437" s="56">
        <f t="shared" si="10"/>
        <v>100</v>
      </c>
      <c r="K437" s="122">
        <f>L437-J437</f>
        <v>-70</v>
      </c>
      <c r="L437" s="139">
        <v>30</v>
      </c>
    </row>
    <row r="438" spans="1:11" ht="38.25" hidden="1">
      <c r="A438" s="98" t="s">
        <v>414</v>
      </c>
      <c r="B438" s="54" t="s">
        <v>155</v>
      </c>
      <c r="C438" s="54" t="s">
        <v>11</v>
      </c>
      <c r="D438" s="54" t="s">
        <v>11</v>
      </c>
      <c r="E438" s="54" t="s">
        <v>420</v>
      </c>
      <c r="F438" s="54"/>
      <c r="G438" s="55"/>
      <c r="H438" s="165">
        <f>H439</f>
        <v>0</v>
      </c>
      <c r="I438" s="165">
        <f>I439</f>
        <v>0</v>
      </c>
      <c r="J438" s="56" t="e">
        <f t="shared" si="10"/>
        <v>#DIV/0!</v>
      </c>
      <c r="K438" s="122"/>
    </row>
    <row r="439" spans="1:11" ht="25.5" hidden="1">
      <c r="A439" s="40" t="s">
        <v>70</v>
      </c>
      <c r="B439" s="54" t="s">
        <v>155</v>
      </c>
      <c r="C439" s="54" t="s">
        <v>11</v>
      </c>
      <c r="D439" s="54" t="s">
        <v>11</v>
      </c>
      <c r="E439" s="54" t="s">
        <v>420</v>
      </c>
      <c r="F439" s="54" t="s">
        <v>71</v>
      </c>
      <c r="G439" s="55"/>
      <c r="H439" s="165">
        <v>0</v>
      </c>
      <c r="I439" s="56"/>
      <c r="J439" s="56" t="e">
        <f t="shared" si="10"/>
        <v>#DIV/0!</v>
      </c>
      <c r="K439" s="122"/>
    </row>
    <row r="440" spans="1:11" ht="38.25" hidden="1">
      <c r="A440" s="98" t="s">
        <v>416</v>
      </c>
      <c r="B440" s="54" t="s">
        <v>155</v>
      </c>
      <c r="C440" s="54" t="s">
        <v>11</v>
      </c>
      <c r="D440" s="54" t="s">
        <v>11</v>
      </c>
      <c r="E440" s="54" t="s">
        <v>421</v>
      </c>
      <c r="F440" s="54"/>
      <c r="G440" s="55"/>
      <c r="H440" s="165">
        <f>H441</f>
        <v>0</v>
      </c>
      <c r="I440" s="165">
        <f>I441</f>
        <v>0</v>
      </c>
      <c r="J440" s="56" t="e">
        <f t="shared" si="10"/>
        <v>#DIV/0!</v>
      </c>
      <c r="K440" s="122"/>
    </row>
    <row r="441" spans="1:11" ht="25.5" hidden="1">
      <c r="A441" s="40" t="s">
        <v>70</v>
      </c>
      <c r="B441" s="54" t="s">
        <v>155</v>
      </c>
      <c r="C441" s="54" t="s">
        <v>11</v>
      </c>
      <c r="D441" s="54" t="s">
        <v>11</v>
      </c>
      <c r="E441" s="54" t="s">
        <v>421</v>
      </c>
      <c r="F441" s="54" t="s">
        <v>71</v>
      </c>
      <c r="G441" s="55"/>
      <c r="H441" s="165">
        <v>0</v>
      </c>
      <c r="I441" s="56"/>
      <c r="J441" s="56" t="e">
        <f t="shared" si="10"/>
        <v>#DIV/0!</v>
      </c>
      <c r="K441" s="122"/>
    </row>
    <row r="442" spans="1:11" ht="25.5" hidden="1">
      <c r="A442" s="98" t="s">
        <v>415</v>
      </c>
      <c r="B442" s="54" t="s">
        <v>155</v>
      </c>
      <c r="C442" s="54" t="s">
        <v>11</v>
      </c>
      <c r="D442" s="54" t="s">
        <v>11</v>
      </c>
      <c r="E442" s="54" t="s">
        <v>422</v>
      </c>
      <c r="F442" s="54"/>
      <c r="G442" s="55"/>
      <c r="H442" s="165">
        <f>H443</f>
        <v>0</v>
      </c>
      <c r="I442" s="165">
        <f>I443</f>
        <v>0</v>
      </c>
      <c r="J442" s="56" t="e">
        <f t="shared" si="10"/>
        <v>#DIV/0!</v>
      </c>
      <c r="K442" s="122"/>
    </row>
    <row r="443" spans="1:11" ht="25.5" hidden="1">
      <c r="A443" s="40" t="s">
        <v>70</v>
      </c>
      <c r="B443" s="54" t="s">
        <v>155</v>
      </c>
      <c r="C443" s="54" t="s">
        <v>11</v>
      </c>
      <c r="D443" s="54" t="s">
        <v>11</v>
      </c>
      <c r="E443" s="54" t="s">
        <v>422</v>
      </c>
      <c r="F443" s="54" t="s">
        <v>71</v>
      </c>
      <c r="G443" s="55"/>
      <c r="H443" s="165">
        <v>0</v>
      </c>
      <c r="I443" s="56"/>
      <c r="J443" s="56" t="e">
        <f t="shared" si="10"/>
        <v>#DIV/0!</v>
      </c>
      <c r="K443" s="122"/>
    </row>
    <row r="444" spans="1:11" ht="51" hidden="1">
      <c r="A444" s="98" t="s">
        <v>417</v>
      </c>
      <c r="B444" s="54" t="s">
        <v>155</v>
      </c>
      <c r="C444" s="54" t="s">
        <v>11</v>
      </c>
      <c r="D444" s="54" t="s">
        <v>11</v>
      </c>
      <c r="E444" s="54" t="s">
        <v>423</v>
      </c>
      <c r="F444" s="54"/>
      <c r="G444" s="55"/>
      <c r="H444" s="165">
        <f>H445</f>
        <v>0</v>
      </c>
      <c r="I444" s="165">
        <f>I445</f>
        <v>0</v>
      </c>
      <c r="J444" s="56" t="e">
        <f t="shared" si="10"/>
        <v>#DIV/0!</v>
      </c>
      <c r="K444" s="122"/>
    </row>
    <row r="445" spans="1:11" ht="25.5" hidden="1">
      <c r="A445" s="40" t="s">
        <v>70</v>
      </c>
      <c r="B445" s="54" t="s">
        <v>155</v>
      </c>
      <c r="C445" s="54" t="s">
        <v>11</v>
      </c>
      <c r="D445" s="54" t="s">
        <v>11</v>
      </c>
      <c r="E445" s="54" t="s">
        <v>423</v>
      </c>
      <c r="F445" s="54" t="s">
        <v>71</v>
      </c>
      <c r="G445" s="55"/>
      <c r="H445" s="165">
        <v>0</v>
      </c>
      <c r="I445" s="56"/>
      <c r="J445" s="56" t="e">
        <f t="shared" si="10"/>
        <v>#DIV/0!</v>
      </c>
      <c r="K445" s="122"/>
    </row>
    <row r="446" spans="1:11" ht="25.5" hidden="1">
      <c r="A446" s="98" t="s">
        <v>418</v>
      </c>
      <c r="B446" s="54" t="s">
        <v>155</v>
      </c>
      <c r="C446" s="54" t="s">
        <v>11</v>
      </c>
      <c r="D446" s="54" t="s">
        <v>11</v>
      </c>
      <c r="E446" s="54" t="s">
        <v>424</v>
      </c>
      <c r="F446" s="54"/>
      <c r="G446" s="55"/>
      <c r="H446" s="165">
        <f>H447</f>
        <v>0</v>
      </c>
      <c r="I446" s="165">
        <f>I447</f>
        <v>0</v>
      </c>
      <c r="J446" s="56" t="e">
        <f t="shared" si="10"/>
        <v>#DIV/0!</v>
      </c>
      <c r="K446" s="122"/>
    </row>
    <row r="447" spans="1:11" ht="25.5" hidden="1">
      <c r="A447" s="40" t="s">
        <v>70</v>
      </c>
      <c r="B447" s="54" t="s">
        <v>155</v>
      </c>
      <c r="C447" s="54" t="s">
        <v>11</v>
      </c>
      <c r="D447" s="54" t="s">
        <v>11</v>
      </c>
      <c r="E447" s="54" t="s">
        <v>425</v>
      </c>
      <c r="F447" s="54" t="s">
        <v>71</v>
      </c>
      <c r="G447" s="55"/>
      <c r="H447" s="165">
        <v>0</v>
      </c>
      <c r="I447" s="56"/>
      <c r="J447" s="56" t="e">
        <f t="shared" si="10"/>
        <v>#DIV/0!</v>
      </c>
      <c r="K447" s="122"/>
    </row>
    <row r="448" spans="1:11" ht="25.5" hidden="1">
      <c r="A448" s="40" t="s">
        <v>217</v>
      </c>
      <c r="B448" s="54" t="s">
        <v>155</v>
      </c>
      <c r="C448" s="54" t="s">
        <v>11</v>
      </c>
      <c r="D448" s="54" t="s">
        <v>11</v>
      </c>
      <c r="E448" s="54" t="s">
        <v>216</v>
      </c>
      <c r="F448" s="54" t="s">
        <v>218</v>
      </c>
      <c r="G448" s="55"/>
      <c r="H448" s="165"/>
      <c r="I448" s="56"/>
      <c r="J448" s="56" t="e">
        <f t="shared" si="10"/>
        <v>#DIV/0!</v>
      </c>
      <c r="K448" s="122"/>
    </row>
    <row r="449" spans="1:11" ht="12.75">
      <c r="A449" s="44" t="s">
        <v>78</v>
      </c>
      <c r="B449" s="54" t="s">
        <v>155</v>
      </c>
      <c r="C449" s="54" t="s">
        <v>12</v>
      </c>
      <c r="D449" s="54" t="s">
        <v>116</v>
      </c>
      <c r="E449" s="54"/>
      <c r="F449" s="54"/>
      <c r="G449" s="55"/>
      <c r="H449" s="56">
        <f>H453+H450+H482+H485</f>
        <v>16917.160499999998</v>
      </c>
      <c r="I449" s="56">
        <f>I453+I450+I482+I485</f>
        <v>8091.027999999999</v>
      </c>
      <c r="J449" s="56">
        <f t="shared" si="10"/>
        <v>47.82734076442675</v>
      </c>
      <c r="K449" s="122"/>
    </row>
    <row r="450" spans="1:11" ht="12.75">
      <c r="A450" s="32" t="s">
        <v>219</v>
      </c>
      <c r="B450" s="54" t="s">
        <v>155</v>
      </c>
      <c r="C450" s="54" t="s">
        <v>12</v>
      </c>
      <c r="D450" s="54" t="s">
        <v>95</v>
      </c>
      <c r="E450" s="54"/>
      <c r="F450" s="54"/>
      <c r="G450" s="55"/>
      <c r="H450" s="56">
        <f>H451</f>
        <v>275.065</v>
      </c>
      <c r="I450" s="56">
        <f>I451</f>
        <v>275.065</v>
      </c>
      <c r="J450" s="56">
        <f t="shared" si="10"/>
        <v>100</v>
      </c>
      <c r="K450" s="122"/>
    </row>
    <row r="451" spans="1:11" ht="12.75">
      <c r="A451" s="32" t="s">
        <v>435</v>
      </c>
      <c r="B451" s="54" t="s">
        <v>155</v>
      </c>
      <c r="C451" s="54" t="s">
        <v>12</v>
      </c>
      <c r="D451" s="54" t="s">
        <v>95</v>
      </c>
      <c r="E451" s="54" t="s">
        <v>220</v>
      </c>
      <c r="F451" s="54"/>
      <c r="G451" s="55"/>
      <c r="H451" s="56">
        <f>H452</f>
        <v>275.065</v>
      </c>
      <c r="I451" s="56">
        <f>I452</f>
        <v>275.065</v>
      </c>
      <c r="J451" s="56">
        <f t="shared" si="10"/>
        <v>100</v>
      </c>
      <c r="K451" s="122"/>
    </row>
    <row r="452" spans="1:12" ht="12.75">
      <c r="A452" s="40" t="s">
        <v>221</v>
      </c>
      <c r="B452" s="54" t="s">
        <v>155</v>
      </c>
      <c r="C452" s="54" t="s">
        <v>12</v>
      </c>
      <c r="D452" s="54" t="s">
        <v>95</v>
      </c>
      <c r="E452" s="54" t="s">
        <v>220</v>
      </c>
      <c r="F452" s="54" t="s">
        <v>222</v>
      </c>
      <c r="G452" s="55"/>
      <c r="H452" s="56">
        <v>275.065</v>
      </c>
      <c r="I452" s="56">
        <v>275.065</v>
      </c>
      <c r="J452" s="56">
        <f t="shared" si="10"/>
        <v>100</v>
      </c>
      <c r="K452" s="122">
        <f>L452-J452</f>
        <v>175.065</v>
      </c>
      <c r="L452" s="139">
        <v>275.065</v>
      </c>
    </row>
    <row r="453" spans="1:11" ht="12.75">
      <c r="A453" s="44" t="s">
        <v>223</v>
      </c>
      <c r="B453" s="54" t="s">
        <v>155</v>
      </c>
      <c r="C453" s="54" t="s">
        <v>12</v>
      </c>
      <c r="D453" s="54" t="s">
        <v>118</v>
      </c>
      <c r="E453" s="54"/>
      <c r="F453" s="54"/>
      <c r="G453" s="55"/>
      <c r="H453" s="56">
        <f>H466+H460+H479+H469+H454</f>
        <v>5235.099</v>
      </c>
      <c r="I453" s="56">
        <f>I466+I460+I479+I469+I454</f>
        <v>5235.097</v>
      </c>
      <c r="J453" s="56">
        <f t="shared" si="10"/>
        <v>99.99996179632896</v>
      </c>
      <c r="K453" s="122"/>
    </row>
    <row r="454" spans="1:11" ht="38.25">
      <c r="A454" s="134" t="s">
        <v>490</v>
      </c>
      <c r="B454" s="54" t="s">
        <v>155</v>
      </c>
      <c r="C454" s="54" t="s">
        <v>12</v>
      </c>
      <c r="D454" s="54" t="s">
        <v>118</v>
      </c>
      <c r="E454" s="54" t="s">
        <v>472</v>
      </c>
      <c r="F454" s="54"/>
      <c r="G454" s="55"/>
      <c r="H454" s="56">
        <f>H455</f>
        <v>3060.3289999999997</v>
      </c>
      <c r="I454" s="56">
        <f>I455</f>
        <v>3060.3289999999997</v>
      </c>
      <c r="J454" s="56">
        <f t="shared" si="10"/>
        <v>100</v>
      </c>
      <c r="K454" s="122"/>
    </row>
    <row r="455" spans="1:11" ht="51">
      <c r="A455" s="49" t="s">
        <v>492</v>
      </c>
      <c r="B455" s="54" t="s">
        <v>155</v>
      </c>
      <c r="C455" s="54" t="s">
        <v>12</v>
      </c>
      <c r="D455" s="54" t="s">
        <v>118</v>
      </c>
      <c r="E455" s="54" t="s">
        <v>491</v>
      </c>
      <c r="F455" s="54"/>
      <c r="G455" s="55"/>
      <c r="H455" s="56">
        <f>H456+H458</f>
        <v>3060.3289999999997</v>
      </c>
      <c r="I455" s="56">
        <f>I456+I458</f>
        <v>3060.3289999999997</v>
      </c>
      <c r="J455" s="56">
        <f t="shared" si="10"/>
        <v>100</v>
      </c>
      <c r="K455" s="122"/>
    </row>
    <row r="456" spans="1:11" ht="38.25">
      <c r="A456" s="44" t="s">
        <v>504</v>
      </c>
      <c r="B456" s="54" t="s">
        <v>155</v>
      </c>
      <c r="C456" s="54" t="s">
        <v>12</v>
      </c>
      <c r="D456" s="54" t="s">
        <v>118</v>
      </c>
      <c r="E456" s="54" t="s">
        <v>479</v>
      </c>
      <c r="F456" s="54"/>
      <c r="G456" s="55"/>
      <c r="H456" s="56">
        <f>H457</f>
        <v>1347.346</v>
      </c>
      <c r="I456" s="56">
        <f>I457</f>
        <v>1347.346</v>
      </c>
      <c r="J456" s="56">
        <f t="shared" si="10"/>
        <v>100</v>
      </c>
      <c r="K456" s="122"/>
    </row>
    <row r="457" spans="1:12" ht="12.75">
      <c r="A457" s="96" t="s">
        <v>506</v>
      </c>
      <c r="B457" s="54" t="s">
        <v>155</v>
      </c>
      <c r="C457" s="54" t="s">
        <v>12</v>
      </c>
      <c r="D457" s="54" t="s">
        <v>118</v>
      </c>
      <c r="E457" s="54" t="s">
        <v>479</v>
      </c>
      <c r="F457" s="54" t="s">
        <v>235</v>
      </c>
      <c r="G457" s="55"/>
      <c r="H457" s="56">
        <v>1347.346</v>
      </c>
      <c r="I457" s="56">
        <v>1347.346</v>
      </c>
      <c r="J457" s="56">
        <f t="shared" si="10"/>
        <v>100</v>
      </c>
      <c r="K457" s="122">
        <f>L457-J457</f>
        <v>1247.346</v>
      </c>
      <c r="L457" s="139">
        <v>1347.346</v>
      </c>
    </row>
    <row r="458" spans="1:11" ht="38.25">
      <c r="A458" s="44" t="s">
        <v>505</v>
      </c>
      <c r="B458" s="54" t="s">
        <v>155</v>
      </c>
      <c r="C458" s="54" t="s">
        <v>12</v>
      </c>
      <c r="D458" s="54" t="s">
        <v>118</v>
      </c>
      <c r="E458" s="54" t="s">
        <v>474</v>
      </c>
      <c r="F458" s="54"/>
      <c r="G458" s="55"/>
      <c r="H458" s="56">
        <f>H459</f>
        <v>1712.983</v>
      </c>
      <c r="I458" s="56">
        <f>I459</f>
        <v>1712.983</v>
      </c>
      <c r="J458" s="56">
        <f t="shared" si="10"/>
        <v>100</v>
      </c>
      <c r="K458" s="122"/>
    </row>
    <row r="459" spans="1:12" ht="12.75">
      <c r="A459" s="96" t="s">
        <v>506</v>
      </c>
      <c r="B459" s="54" t="s">
        <v>155</v>
      </c>
      <c r="C459" s="54" t="s">
        <v>12</v>
      </c>
      <c r="D459" s="54" t="s">
        <v>118</v>
      </c>
      <c r="E459" s="54" t="s">
        <v>474</v>
      </c>
      <c r="F459" s="54" t="s">
        <v>235</v>
      </c>
      <c r="G459" s="55"/>
      <c r="H459" s="56">
        <v>1712.983</v>
      </c>
      <c r="I459" s="56">
        <v>1712.983</v>
      </c>
      <c r="J459" s="56">
        <f t="shared" si="10"/>
        <v>100</v>
      </c>
      <c r="K459" s="122">
        <f>L459-J459</f>
        <v>1612.983</v>
      </c>
      <c r="L459" s="139">
        <v>1712.983</v>
      </c>
    </row>
    <row r="460" spans="1:11" ht="25.5">
      <c r="A460" s="49" t="s">
        <v>55</v>
      </c>
      <c r="B460" s="54" t="s">
        <v>155</v>
      </c>
      <c r="C460" s="54" t="s">
        <v>12</v>
      </c>
      <c r="D460" s="54" t="s">
        <v>118</v>
      </c>
      <c r="E460" s="54" t="s">
        <v>224</v>
      </c>
      <c r="F460" s="54"/>
      <c r="G460" s="55"/>
      <c r="H460" s="56">
        <f>H461</f>
        <v>609.21</v>
      </c>
      <c r="I460" s="56">
        <f>I461</f>
        <v>609.21</v>
      </c>
      <c r="J460" s="56">
        <f t="shared" si="10"/>
        <v>100</v>
      </c>
      <c r="K460" s="122"/>
    </row>
    <row r="461" spans="1:11" ht="38.25">
      <c r="A461" s="49" t="s">
        <v>225</v>
      </c>
      <c r="B461" s="54" t="s">
        <v>155</v>
      </c>
      <c r="C461" s="54" t="s">
        <v>12</v>
      </c>
      <c r="D461" s="54" t="s">
        <v>118</v>
      </c>
      <c r="E461" s="54" t="s">
        <v>226</v>
      </c>
      <c r="F461" s="54"/>
      <c r="G461" s="55"/>
      <c r="H461" s="56">
        <f>H462+H464</f>
        <v>609.21</v>
      </c>
      <c r="I461" s="56">
        <f>I462+I464</f>
        <v>609.21</v>
      </c>
      <c r="J461" s="56">
        <f t="shared" si="10"/>
        <v>100</v>
      </c>
      <c r="K461" s="122"/>
    </row>
    <row r="462" spans="1:11" ht="102" hidden="1">
      <c r="A462" s="88" t="s">
        <v>227</v>
      </c>
      <c r="B462" s="54" t="s">
        <v>155</v>
      </c>
      <c r="C462" s="54" t="s">
        <v>12</v>
      </c>
      <c r="D462" s="54" t="s">
        <v>118</v>
      </c>
      <c r="E462" s="54" t="s">
        <v>228</v>
      </c>
      <c r="F462" s="54"/>
      <c r="G462" s="55"/>
      <c r="H462" s="56">
        <f>H463</f>
        <v>0</v>
      </c>
      <c r="I462" s="56">
        <f>I463</f>
        <v>0</v>
      </c>
      <c r="J462" s="56" t="e">
        <f t="shared" si="10"/>
        <v>#DIV/0!</v>
      </c>
      <c r="K462" s="122"/>
    </row>
    <row r="463" spans="1:11" ht="25.5" hidden="1">
      <c r="A463" s="40" t="s">
        <v>229</v>
      </c>
      <c r="B463" s="54" t="s">
        <v>155</v>
      </c>
      <c r="C463" s="54" t="s">
        <v>12</v>
      </c>
      <c r="D463" s="54" t="s">
        <v>118</v>
      </c>
      <c r="E463" s="54" t="s">
        <v>228</v>
      </c>
      <c r="F463" s="54" t="s">
        <v>91</v>
      </c>
      <c r="G463" s="55"/>
      <c r="H463" s="56"/>
      <c r="I463" s="56"/>
      <c r="J463" s="56" t="e">
        <f t="shared" si="10"/>
        <v>#DIV/0!</v>
      </c>
      <c r="K463" s="122"/>
    </row>
    <row r="464" spans="1:11" ht="89.25">
      <c r="A464" s="86" t="s">
        <v>230</v>
      </c>
      <c r="B464" s="54" t="s">
        <v>155</v>
      </c>
      <c r="C464" s="54" t="s">
        <v>12</v>
      </c>
      <c r="D464" s="54" t="s">
        <v>118</v>
      </c>
      <c r="E464" s="54" t="s">
        <v>231</v>
      </c>
      <c r="F464" s="54"/>
      <c r="G464" s="55"/>
      <c r="H464" s="56">
        <f>H465</f>
        <v>609.21</v>
      </c>
      <c r="I464" s="56">
        <f>I465</f>
        <v>609.21</v>
      </c>
      <c r="J464" s="56">
        <f t="shared" si="10"/>
        <v>100</v>
      </c>
      <c r="K464" s="122"/>
    </row>
    <row r="465" spans="1:12" ht="25.5">
      <c r="A465" s="40" t="s">
        <v>229</v>
      </c>
      <c r="B465" s="54" t="s">
        <v>155</v>
      </c>
      <c r="C465" s="54" t="s">
        <v>12</v>
      </c>
      <c r="D465" s="54" t="s">
        <v>118</v>
      </c>
      <c r="E465" s="54" t="s">
        <v>231</v>
      </c>
      <c r="F465" s="54" t="s">
        <v>91</v>
      </c>
      <c r="G465" s="55"/>
      <c r="H465" s="56">
        <v>609.21</v>
      </c>
      <c r="I465" s="56">
        <v>609.21</v>
      </c>
      <c r="J465" s="56">
        <f t="shared" si="10"/>
        <v>100</v>
      </c>
      <c r="K465" s="122">
        <f>L465-J465</f>
        <v>509.21000000000004</v>
      </c>
      <c r="L465" s="139">
        <v>609.21</v>
      </c>
    </row>
    <row r="466" spans="1:11" ht="12.75">
      <c r="A466" s="44" t="s">
        <v>89</v>
      </c>
      <c r="B466" s="54" t="s">
        <v>155</v>
      </c>
      <c r="C466" s="54" t="s">
        <v>12</v>
      </c>
      <c r="D466" s="54" t="s">
        <v>118</v>
      </c>
      <c r="E466" s="54" t="s">
        <v>90</v>
      </c>
      <c r="F466" s="54"/>
      <c r="G466" s="55"/>
      <c r="H466" s="56">
        <f>H467</f>
        <v>745</v>
      </c>
      <c r="I466" s="56">
        <f>I467</f>
        <v>745</v>
      </c>
      <c r="J466" s="56">
        <f t="shared" si="10"/>
        <v>100</v>
      </c>
      <c r="K466" s="122"/>
    </row>
    <row r="467" spans="1:11" ht="12.75">
      <c r="A467" s="40" t="s">
        <v>447</v>
      </c>
      <c r="B467" s="54" t="s">
        <v>155</v>
      </c>
      <c r="C467" s="54" t="s">
        <v>12</v>
      </c>
      <c r="D467" s="54" t="s">
        <v>118</v>
      </c>
      <c r="E467" s="54" t="s">
        <v>232</v>
      </c>
      <c r="F467" s="54"/>
      <c r="G467" s="55"/>
      <c r="H467" s="56">
        <f>H468</f>
        <v>745</v>
      </c>
      <c r="I467" s="56">
        <f>I468</f>
        <v>745</v>
      </c>
      <c r="J467" s="56">
        <f t="shared" si="10"/>
        <v>100</v>
      </c>
      <c r="K467" s="122"/>
    </row>
    <row r="468" spans="1:12" ht="25.5">
      <c r="A468" s="40" t="s">
        <v>87</v>
      </c>
      <c r="B468" s="54" t="s">
        <v>155</v>
      </c>
      <c r="C468" s="54" t="s">
        <v>12</v>
      </c>
      <c r="D468" s="54" t="s">
        <v>118</v>
      </c>
      <c r="E468" s="54" t="s">
        <v>232</v>
      </c>
      <c r="F468" s="54" t="s">
        <v>88</v>
      </c>
      <c r="G468" s="55"/>
      <c r="H468" s="56">
        <v>745</v>
      </c>
      <c r="I468" s="56">
        <v>745</v>
      </c>
      <c r="J468" s="56">
        <f t="shared" si="10"/>
        <v>100</v>
      </c>
      <c r="K468" s="122">
        <f>L468-J468</f>
        <v>645</v>
      </c>
      <c r="L468" s="139">
        <v>745</v>
      </c>
    </row>
    <row r="469" spans="1:11" ht="12.75">
      <c r="A469" s="40" t="s">
        <v>337</v>
      </c>
      <c r="B469" s="54" t="s">
        <v>155</v>
      </c>
      <c r="C469" s="54" t="s">
        <v>12</v>
      </c>
      <c r="D469" s="54" t="s">
        <v>118</v>
      </c>
      <c r="E469" s="54" t="s">
        <v>51</v>
      </c>
      <c r="F469" s="54"/>
      <c r="G469" s="55"/>
      <c r="H469" s="56">
        <f>H474+H477+H470+H472</f>
        <v>820.56</v>
      </c>
      <c r="I469" s="56">
        <f>I474+I477+I470+I472</f>
        <v>820.558</v>
      </c>
      <c r="J469" s="56">
        <f t="shared" si="10"/>
        <v>99.99975626401482</v>
      </c>
      <c r="K469" s="122"/>
    </row>
    <row r="470" spans="1:11" ht="27.75" customHeight="1" hidden="1">
      <c r="A470" s="89" t="s">
        <v>358</v>
      </c>
      <c r="B470" s="54" t="s">
        <v>155</v>
      </c>
      <c r="C470" s="54" t="s">
        <v>12</v>
      </c>
      <c r="D470" s="54" t="s">
        <v>118</v>
      </c>
      <c r="E470" s="54" t="s">
        <v>359</v>
      </c>
      <c r="F470" s="54"/>
      <c r="G470" s="55"/>
      <c r="H470" s="56">
        <f>H471</f>
        <v>0</v>
      </c>
      <c r="I470" s="56">
        <f>I471</f>
        <v>0</v>
      </c>
      <c r="J470" s="56" t="e">
        <f t="shared" si="10"/>
        <v>#DIV/0!</v>
      </c>
      <c r="K470" s="122"/>
    </row>
    <row r="471" spans="1:12" ht="12.75" hidden="1">
      <c r="A471" s="96" t="s">
        <v>506</v>
      </c>
      <c r="B471" s="54" t="s">
        <v>155</v>
      </c>
      <c r="C471" s="54" t="s">
        <v>12</v>
      </c>
      <c r="D471" s="54" t="s">
        <v>118</v>
      </c>
      <c r="E471" s="54" t="s">
        <v>359</v>
      </c>
      <c r="F471" s="54" t="s">
        <v>235</v>
      </c>
      <c r="G471" s="55"/>
      <c r="H471" s="56">
        <v>0</v>
      </c>
      <c r="I471" s="56"/>
      <c r="J471" s="56" t="e">
        <f t="shared" si="10"/>
        <v>#DIV/0!</v>
      </c>
      <c r="K471" s="122" t="e">
        <f>L471-J471</f>
        <v>#DIV/0!</v>
      </c>
      <c r="L471" s="139">
        <v>0</v>
      </c>
    </row>
    <row r="472" spans="1:11" ht="38.25" hidden="1">
      <c r="A472" s="89" t="s">
        <v>352</v>
      </c>
      <c r="B472" s="54" t="s">
        <v>155</v>
      </c>
      <c r="C472" s="54" t="s">
        <v>12</v>
      </c>
      <c r="D472" s="54" t="s">
        <v>118</v>
      </c>
      <c r="E472" s="54" t="s">
        <v>353</v>
      </c>
      <c r="F472" s="54"/>
      <c r="G472" s="55"/>
      <c r="H472" s="56">
        <f>H473</f>
        <v>0</v>
      </c>
      <c r="I472" s="56">
        <f>I473</f>
        <v>0</v>
      </c>
      <c r="J472" s="56" t="e">
        <f t="shared" si="10"/>
        <v>#DIV/0!</v>
      </c>
      <c r="K472" s="122"/>
    </row>
    <row r="473" spans="1:12" ht="12.75" hidden="1">
      <c r="A473" s="96" t="s">
        <v>506</v>
      </c>
      <c r="B473" s="54" t="s">
        <v>155</v>
      </c>
      <c r="C473" s="54" t="s">
        <v>12</v>
      </c>
      <c r="D473" s="54" t="s">
        <v>118</v>
      </c>
      <c r="E473" s="54" t="s">
        <v>353</v>
      </c>
      <c r="F473" s="54" t="s">
        <v>235</v>
      </c>
      <c r="G473" s="55"/>
      <c r="H473" s="56">
        <v>0</v>
      </c>
      <c r="I473" s="56"/>
      <c r="J473" s="56" t="e">
        <f t="shared" si="10"/>
        <v>#DIV/0!</v>
      </c>
      <c r="K473" s="122" t="e">
        <f>L473-J473</f>
        <v>#DIV/0!</v>
      </c>
      <c r="L473" s="139">
        <v>0</v>
      </c>
    </row>
    <row r="474" spans="1:11" ht="25.5">
      <c r="A474" s="89" t="s">
        <v>354</v>
      </c>
      <c r="B474" s="54" t="s">
        <v>155</v>
      </c>
      <c r="C474" s="54" t="s">
        <v>12</v>
      </c>
      <c r="D474" s="54" t="s">
        <v>118</v>
      </c>
      <c r="E474" s="54" t="s">
        <v>356</v>
      </c>
      <c r="F474" s="54"/>
      <c r="G474" s="55"/>
      <c r="H474" s="56">
        <f>H475</f>
        <v>820.56</v>
      </c>
      <c r="I474" s="56">
        <f>I475</f>
        <v>820.558</v>
      </c>
      <c r="J474" s="56">
        <f aca="true" t="shared" si="11" ref="J474:J537">I474/H474*100</f>
        <v>99.99975626401482</v>
      </c>
      <c r="K474" s="122"/>
    </row>
    <row r="475" spans="1:11" ht="12.75">
      <c r="A475" s="95" t="s">
        <v>355</v>
      </c>
      <c r="B475" s="54" t="s">
        <v>155</v>
      </c>
      <c r="C475" s="54" t="s">
        <v>12</v>
      </c>
      <c r="D475" s="54" t="s">
        <v>118</v>
      </c>
      <c r="E475" s="54" t="s">
        <v>357</v>
      </c>
      <c r="F475" s="54"/>
      <c r="G475" s="55"/>
      <c r="H475" s="56">
        <f>H476</f>
        <v>820.56</v>
      </c>
      <c r="I475" s="56">
        <f>I476</f>
        <v>820.558</v>
      </c>
      <c r="J475" s="56">
        <f t="shared" si="11"/>
        <v>99.99975626401482</v>
      </c>
      <c r="K475" s="122"/>
    </row>
    <row r="476" spans="1:12" ht="12.75">
      <c r="A476" s="96" t="s">
        <v>506</v>
      </c>
      <c r="B476" s="54" t="s">
        <v>155</v>
      </c>
      <c r="C476" s="54" t="s">
        <v>12</v>
      </c>
      <c r="D476" s="54" t="s">
        <v>118</v>
      </c>
      <c r="E476" s="54" t="s">
        <v>357</v>
      </c>
      <c r="F476" s="54" t="s">
        <v>235</v>
      </c>
      <c r="G476" s="55"/>
      <c r="H476" s="56">
        <v>820.56</v>
      </c>
      <c r="I476" s="56">
        <v>820.558</v>
      </c>
      <c r="J476" s="56">
        <f t="shared" si="11"/>
        <v>99.99975626401482</v>
      </c>
      <c r="K476" s="122">
        <f>L476-J476</f>
        <v>720.5602437359851</v>
      </c>
      <c r="L476" s="139">
        <v>820.56</v>
      </c>
    </row>
    <row r="477" spans="1:11" ht="25.5" hidden="1">
      <c r="A477" s="89" t="s">
        <v>341</v>
      </c>
      <c r="B477" s="54" t="s">
        <v>155</v>
      </c>
      <c r="C477" s="54" t="s">
        <v>12</v>
      </c>
      <c r="D477" s="54" t="s">
        <v>118</v>
      </c>
      <c r="E477" s="99">
        <v>7953500</v>
      </c>
      <c r="F477" s="54"/>
      <c r="G477" s="55"/>
      <c r="H477" s="56">
        <f>H478</f>
        <v>0</v>
      </c>
      <c r="I477" s="56">
        <f>I478</f>
        <v>0</v>
      </c>
      <c r="J477" s="56" t="e">
        <f t="shared" si="11"/>
        <v>#DIV/0!</v>
      </c>
      <c r="K477" s="122"/>
    </row>
    <row r="478" spans="1:11" ht="25.5" hidden="1">
      <c r="A478" s="40" t="s">
        <v>87</v>
      </c>
      <c r="B478" s="54" t="s">
        <v>155</v>
      </c>
      <c r="C478" s="54" t="s">
        <v>12</v>
      </c>
      <c r="D478" s="54" t="s">
        <v>118</v>
      </c>
      <c r="E478" s="54" t="s">
        <v>342</v>
      </c>
      <c r="F478" s="54" t="s">
        <v>235</v>
      </c>
      <c r="G478" s="55"/>
      <c r="H478" s="56"/>
      <c r="I478" s="56"/>
      <c r="J478" s="56" t="e">
        <f t="shared" si="11"/>
        <v>#DIV/0!</v>
      </c>
      <c r="K478" s="122"/>
    </row>
    <row r="479" spans="1:11" ht="12.75" hidden="1">
      <c r="A479" s="44" t="s">
        <v>50</v>
      </c>
      <c r="B479" s="54" t="s">
        <v>155</v>
      </c>
      <c r="C479" s="54" t="s">
        <v>12</v>
      </c>
      <c r="D479" s="54" t="s">
        <v>118</v>
      </c>
      <c r="E479" s="54" t="s">
        <v>51</v>
      </c>
      <c r="F479" s="54"/>
      <c r="G479" s="55"/>
      <c r="H479" s="56">
        <f>H480</f>
        <v>0</v>
      </c>
      <c r="I479" s="56">
        <f>I480</f>
        <v>0</v>
      </c>
      <c r="J479" s="56" t="e">
        <f t="shared" si="11"/>
        <v>#DIV/0!</v>
      </c>
      <c r="K479" s="122"/>
    </row>
    <row r="480" spans="1:11" ht="25.5" hidden="1">
      <c r="A480" s="119" t="s">
        <v>233</v>
      </c>
      <c r="B480" s="54" t="s">
        <v>155</v>
      </c>
      <c r="C480" s="54" t="s">
        <v>12</v>
      </c>
      <c r="D480" s="54" t="s">
        <v>118</v>
      </c>
      <c r="E480" s="54" t="s">
        <v>234</v>
      </c>
      <c r="F480" s="54"/>
      <c r="G480" s="55"/>
      <c r="H480" s="56">
        <f>H481</f>
        <v>0</v>
      </c>
      <c r="I480" s="56">
        <f>I481</f>
        <v>0</v>
      </c>
      <c r="J480" s="56" t="e">
        <f t="shared" si="11"/>
        <v>#DIV/0!</v>
      </c>
      <c r="K480" s="122"/>
    </row>
    <row r="481" spans="1:11" ht="25.5" hidden="1">
      <c r="A481" s="40" t="s">
        <v>87</v>
      </c>
      <c r="B481" s="54" t="s">
        <v>155</v>
      </c>
      <c r="C481" s="54" t="s">
        <v>12</v>
      </c>
      <c r="D481" s="54" t="s">
        <v>118</v>
      </c>
      <c r="E481" s="54" t="s">
        <v>234</v>
      </c>
      <c r="F481" s="54" t="s">
        <v>235</v>
      </c>
      <c r="G481" s="55"/>
      <c r="H481" s="56"/>
      <c r="I481" s="56"/>
      <c r="J481" s="56" t="e">
        <f t="shared" si="11"/>
        <v>#DIV/0!</v>
      </c>
      <c r="K481" s="122"/>
    </row>
    <row r="482" spans="1:11" ht="12.75">
      <c r="A482" s="40" t="s">
        <v>79</v>
      </c>
      <c r="B482" s="54" t="s">
        <v>155</v>
      </c>
      <c r="C482" s="54" t="s">
        <v>12</v>
      </c>
      <c r="D482" s="54" t="s">
        <v>80</v>
      </c>
      <c r="E482" s="54"/>
      <c r="F482" s="54"/>
      <c r="G482" s="55"/>
      <c r="H482" s="56">
        <f>H483</f>
        <v>11386.9965</v>
      </c>
      <c r="I482" s="56">
        <f>I483</f>
        <v>2560.866</v>
      </c>
      <c r="J482" s="56">
        <f t="shared" si="11"/>
        <v>22.489389541833972</v>
      </c>
      <c r="K482" s="122"/>
    </row>
    <row r="483" spans="1:11" ht="25.5">
      <c r="A483" s="90" t="s">
        <v>446</v>
      </c>
      <c r="B483" s="54" t="s">
        <v>155</v>
      </c>
      <c r="C483" s="54" t="s">
        <v>12</v>
      </c>
      <c r="D483" s="54" t="s">
        <v>80</v>
      </c>
      <c r="E483" s="54" t="s">
        <v>445</v>
      </c>
      <c r="F483" s="54"/>
      <c r="G483" s="55"/>
      <c r="H483" s="56">
        <f>H484</f>
        <v>11386.9965</v>
      </c>
      <c r="I483" s="56">
        <f>I484</f>
        <v>2560.866</v>
      </c>
      <c r="J483" s="56">
        <f t="shared" si="11"/>
        <v>22.489389541833972</v>
      </c>
      <c r="K483" s="122"/>
    </row>
    <row r="484" spans="1:12" ht="25.5">
      <c r="A484" s="96" t="s">
        <v>217</v>
      </c>
      <c r="B484" s="54" t="s">
        <v>155</v>
      </c>
      <c r="C484" s="54" t="s">
        <v>12</v>
      </c>
      <c r="D484" s="54" t="s">
        <v>80</v>
      </c>
      <c r="E484" s="54" t="s">
        <v>445</v>
      </c>
      <c r="F484" s="54" t="s">
        <v>218</v>
      </c>
      <c r="G484" s="55"/>
      <c r="H484" s="56">
        <v>11386.9965</v>
      </c>
      <c r="I484" s="56">
        <v>2560.866</v>
      </c>
      <c r="J484" s="56">
        <f t="shared" si="11"/>
        <v>22.489389541833972</v>
      </c>
      <c r="K484" s="122">
        <f>L484-J484</f>
        <v>11364.507110458166</v>
      </c>
      <c r="L484" s="139">
        <v>11386.9965</v>
      </c>
    </row>
    <row r="485" spans="1:11" ht="12.75">
      <c r="A485" s="123" t="s">
        <v>242</v>
      </c>
      <c r="B485" s="54" t="s">
        <v>155</v>
      </c>
      <c r="C485" s="54" t="s">
        <v>12</v>
      </c>
      <c r="D485" s="54" t="s">
        <v>99</v>
      </c>
      <c r="E485" s="54"/>
      <c r="F485" s="54"/>
      <c r="G485" s="55"/>
      <c r="H485" s="56">
        <f>H486</f>
        <v>20</v>
      </c>
      <c r="I485" s="56">
        <f>I486</f>
        <v>20</v>
      </c>
      <c r="J485" s="56">
        <f t="shared" si="11"/>
        <v>100</v>
      </c>
      <c r="K485" s="122"/>
    </row>
    <row r="486" spans="1:11" ht="25.5">
      <c r="A486" s="96" t="s">
        <v>458</v>
      </c>
      <c r="B486" s="54" t="s">
        <v>155</v>
      </c>
      <c r="C486" s="54" t="s">
        <v>12</v>
      </c>
      <c r="D486" s="54" t="s">
        <v>99</v>
      </c>
      <c r="E486" s="54" t="s">
        <v>457</v>
      </c>
      <c r="F486" s="54"/>
      <c r="G486" s="55"/>
      <c r="H486" s="56">
        <f>H487</f>
        <v>20</v>
      </c>
      <c r="I486" s="56">
        <f>I487</f>
        <v>20</v>
      </c>
      <c r="J486" s="56">
        <f t="shared" si="11"/>
        <v>100</v>
      </c>
      <c r="K486" s="122"/>
    </row>
    <row r="487" spans="1:12" ht="25.5">
      <c r="A487" s="40" t="s">
        <v>70</v>
      </c>
      <c r="B487" s="54" t="s">
        <v>155</v>
      </c>
      <c r="C487" s="54" t="s">
        <v>12</v>
      </c>
      <c r="D487" s="54" t="s">
        <v>99</v>
      </c>
      <c r="E487" s="54" t="s">
        <v>457</v>
      </c>
      <c r="F487" s="54" t="s">
        <v>71</v>
      </c>
      <c r="G487" s="55"/>
      <c r="H487" s="56">
        <v>20</v>
      </c>
      <c r="I487" s="56">
        <v>20</v>
      </c>
      <c r="J487" s="56">
        <f t="shared" si="11"/>
        <v>100</v>
      </c>
      <c r="K487" s="122">
        <f>L487-J487</f>
        <v>-80</v>
      </c>
      <c r="L487" s="139">
        <v>20</v>
      </c>
    </row>
    <row r="488" spans="1:11" ht="12.75">
      <c r="A488" s="32" t="s">
        <v>236</v>
      </c>
      <c r="B488" s="54" t="s">
        <v>155</v>
      </c>
      <c r="C488" s="54" t="s">
        <v>129</v>
      </c>
      <c r="D488" s="54"/>
      <c r="E488" s="54"/>
      <c r="F488" s="54"/>
      <c r="G488" s="55"/>
      <c r="H488" s="165">
        <f>H489</f>
        <v>1293.35</v>
      </c>
      <c r="I488" s="56">
        <f>I489</f>
        <v>1293.35</v>
      </c>
      <c r="J488" s="56">
        <f t="shared" si="11"/>
        <v>100</v>
      </c>
      <c r="K488" s="122"/>
    </row>
    <row r="489" spans="1:11" ht="12.75">
      <c r="A489" s="32" t="s">
        <v>237</v>
      </c>
      <c r="B489" s="54" t="s">
        <v>155</v>
      </c>
      <c r="C489" s="54" t="s">
        <v>129</v>
      </c>
      <c r="D489" s="54" t="s">
        <v>31</v>
      </c>
      <c r="E489" s="54"/>
      <c r="F489" s="54"/>
      <c r="G489" s="55" t="e">
        <f>#REF!</f>
        <v>#REF!</v>
      </c>
      <c r="H489" s="165">
        <f>H490</f>
        <v>1293.35</v>
      </c>
      <c r="I489" s="165">
        <f>I490</f>
        <v>1293.35</v>
      </c>
      <c r="J489" s="56">
        <f t="shared" si="11"/>
        <v>100</v>
      </c>
      <c r="K489" s="122"/>
    </row>
    <row r="490" spans="1:12" s="12" customFormat="1" ht="12.75">
      <c r="A490" s="40" t="s">
        <v>337</v>
      </c>
      <c r="B490" s="54" t="s">
        <v>155</v>
      </c>
      <c r="C490" s="54" t="s">
        <v>129</v>
      </c>
      <c r="D490" s="54" t="s">
        <v>31</v>
      </c>
      <c r="E490" s="54" t="s">
        <v>51</v>
      </c>
      <c r="F490" s="54"/>
      <c r="G490" s="55"/>
      <c r="H490" s="165">
        <f>H491</f>
        <v>1293.35</v>
      </c>
      <c r="I490" s="165">
        <f>I491</f>
        <v>1293.35</v>
      </c>
      <c r="J490" s="56">
        <f t="shared" si="11"/>
        <v>100</v>
      </c>
      <c r="K490" s="122"/>
      <c r="L490" s="140"/>
    </row>
    <row r="491" spans="1:12" s="12" customFormat="1" ht="38.25">
      <c r="A491" s="89" t="s">
        <v>350</v>
      </c>
      <c r="B491" s="54" t="s">
        <v>155</v>
      </c>
      <c r="C491" s="54" t="s">
        <v>129</v>
      </c>
      <c r="D491" s="54" t="s">
        <v>31</v>
      </c>
      <c r="E491" s="54" t="s">
        <v>351</v>
      </c>
      <c r="F491" s="54"/>
      <c r="G491" s="55"/>
      <c r="H491" s="165">
        <f>H492+H493</f>
        <v>1293.35</v>
      </c>
      <c r="I491" s="165">
        <f>I492+I493</f>
        <v>1293.35</v>
      </c>
      <c r="J491" s="56">
        <f t="shared" si="11"/>
        <v>100</v>
      </c>
      <c r="K491" s="122"/>
      <c r="L491" s="140"/>
    </row>
    <row r="492" spans="1:12" s="12" customFormat="1" ht="38.25">
      <c r="A492" s="40" t="s">
        <v>238</v>
      </c>
      <c r="B492" s="54" t="s">
        <v>155</v>
      </c>
      <c r="C492" s="54" t="s">
        <v>129</v>
      </c>
      <c r="D492" s="54" t="s">
        <v>31</v>
      </c>
      <c r="E492" s="54" t="s">
        <v>351</v>
      </c>
      <c r="F492" s="54" t="s">
        <v>209</v>
      </c>
      <c r="G492" s="55"/>
      <c r="H492" s="165">
        <v>1293.35</v>
      </c>
      <c r="I492" s="165">
        <v>1293.35</v>
      </c>
      <c r="J492" s="56">
        <f t="shared" si="11"/>
        <v>100</v>
      </c>
      <c r="K492" s="122">
        <f>L492-J492</f>
        <v>1193.35</v>
      </c>
      <c r="L492" s="140">
        <v>1293.35</v>
      </c>
    </row>
    <row r="493" spans="1:12" s="12" customFormat="1" ht="12.75" hidden="1">
      <c r="A493" s="32" t="s">
        <v>364</v>
      </c>
      <c r="B493" s="54" t="s">
        <v>155</v>
      </c>
      <c r="C493" s="54" t="s">
        <v>129</v>
      </c>
      <c r="D493" s="54" t="s">
        <v>31</v>
      </c>
      <c r="E493" s="54" t="s">
        <v>351</v>
      </c>
      <c r="F493" s="54" t="s">
        <v>365</v>
      </c>
      <c r="G493" s="55"/>
      <c r="H493" s="165">
        <v>0</v>
      </c>
      <c r="I493" s="165"/>
      <c r="J493" s="56" t="e">
        <f t="shared" si="11"/>
        <v>#DIV/0!</v>
      </c>
      <c r="K493" s="122" t="e">
        <f>L493-J493</f>
        <v>#DIV/0!</v>
      </c>
      <c r="L493" s="140">
        <v>0</v>
      </c>
    </row>
    <row r="494" spans="1:12" s="12" customFormat="1" ht="12.75">
      <c r="A494" s="52" t="s">
        <v>239</v>
      </c>
      <c r="B494" s="57" t="s">
        <v>131</v>
      </c>
      <c r="C494" s="57"/>
      <c r="D494" s="57"/>
      <c r="E494" s="57"/>
      <c r="F494" s="57"/>
      <c r="G494" s="58" t="e">
        <f>G495+G507</f>
        <v>#REF!</v>
      </c>
      <c r="H494" s="153">
        <f>H495+H500+H507+H543+H538</f>
        <v>22235.00224</v>
      </c>
      <c r="I494" s="153">
        <f>I495+I500+I507+I543+I538</f>
        <v>22200.00924</v>
      </c>
      <c r="J494" s="56">
        <f t="shared" si="11"/>
        <v>99.84262200820896</v>
      </c>
      <c r="K494" s="122"/>
      <c r="L494" s="140"/>
    </row>
    <row r="495" spans="1:12" s="12" customFormat="1" ht="12.75">
      <c r="A495" s="32" t="s">
        <v>156</v>
      </c>
      <c r="B495" s="54" t="s">
        <v>131</v>
      </c>
      <c r="C495" s="54" t="s">
        <v>95</v>
      </c>
      <c r="D495" s="54"/>
      <c r="E495" s="54"/>
      <c r="F495" s="54"/>
      <c r="G495" s="55" t="e">
        <f aca="true" t="shared" si="12" ref="G495:I498">G496</f>
        <v>#REF!</v>
      </c>
      <c r="H495" s="56">
        <f>H496</f>
        <v>1172</v>
      </c>
      <c r="I495" s="56">
        <f t="shared" si="12"/>
        <v>1172</v>
      </c>
      <c r="J495" s="56">
        <f t="shared" si="11"/>
        <v>100</v>
      </c>
      <c r="K495" s="122"/>
      <c r="L495" s="140"/>
    </row>
    <row r="496" spans="1:12" s="12" customFormat="1" ht="38.25">
      <c r="A496" s="32" t="s">
        <v>96</v>
      </c>
      <c r="B496" s="54" t="s">
        <v>131</v>
      </c>
      <c r="C496" s="54" t="s">
        <v>95</v>
      </c>
      <c r="D496" s="54" t="s">
        <v>80</v>
      </c>
      <c r="E496" s="54"/>
      <c r="F496" s="54"/>
      <c r="G496" s="55" t="e">
        <f t="shared" si="12"/>
        <v>#REF!</v>
      </c>
      <c r="H496" s="56">
        <f t="shared" si="12"/>
        <v>1172</v>
      </c>
      <c r="I496" s="56">
        <f t="shared" si="12"/>
        <v>1172</v>
      </c>
      <c r="J496" s="56">
        <f t="shared" si="11"/>
        <v>100</v>
      </c>
      <c r="K496" s="122"/>
      <c r="L496" s="140"/>
    </row>
    <row r="497" spans="1:12" s="12" customFormat="1" ht="12.75">
      <c r="A497" s="32" t="s">
        <v>114</v>
      </c>
      <c r="B497" s="54" t="s">
        <v>131</v>
      </c>
      <c r="C497" s="54" t="s">
        <v>95</v>
      </c>
      <c r="D497" s="54" t="s">
        <v>80</v>
      </c>
      <c r="E497" s="54" t="s">
        <v>63</v>
      </c>
      <c r="F497" s="54"/>
      <c r="G497" s="55" t="e">
        <f t="shared" si="12"/>
        <v>#REF!</v>
      </c>
      <c r="H497" s="56">
        <f t="shared" si="12"/>
        <v>1172</v>
      </c>
      <c r="I497" s="56">
        <f t="shared" si="12"/>
        <v>1172</v>
      </c>
      <c r="J497" s="56">
        <f t="shared" si="11"/>
        <v>100</v>
      </c>
      <c r="K497" s="122"/>
      <c r="L497" s="140"/>
    </row>
    <row r="498" spans="1:12" s="12" customFormat="1" ht="12.75">
      <c r="A498" s="32" t="s">
        <v>64</v>
      </c>
      <c r="B498" s="54" t="s">
        <v>131</v>
      </c>
      <c r="C498" s="54" t="s">
        <v>95</v>
      </c>
      <c r="D498" s="54" t="s">
        <v>80</v>
      </c>
      <c r="E498" s="54" t="s">
        <v>65</v>
      </c>
      <c r="F498" s="54"/>
      <c r="G498" s="55" t="e">
        <f>#REF!</f>
        <v>#REF!</v>
      </c>
      <c r="H498" s="56">
        <f t="shared" si="12"/>
        <v>1172</v>
      </c>
      <c r="I498" s="56">
        <f t="shared" si="12"/>
        <v>1172</v>
      </c>
      <c r="J498" s="56">
        <f t="shared" si="11"/>
        <v>100</v>
      </c>
      <c r="K498" s="122"/>
      <c r="L498" s="140"/>
    </row>
    <row r="499" spans="1:12" s="12" customFormat="1" ht="25.5">
      <c r="A499" s="41" t="s">
        <v>66</v>
      </c>
      <c r="B499" s="54" t="s">
        <v>131</v>
      </c>
      <c r="C499" s="54" t="s">
        <v>95</v>
      </c>
      <c r="D499" s="54" t="s">
        <v>80</v>
      </c>
      <c r="E499" s="54" t="s">
        <v>65</v>
      </c>
      <c r="F499" s="54" t="s">
        <v>67</v>
      </c>
      <c r="G499" s="55"/>
      <c r="H499" s="56">
        <v>1172</v>
      </c>
      <c r="I499" s="56">
        <v>1172</v>
      </c>
      <c r="J499" s="56">
        <f t="shared" si="11"/>
        <v>100</v>
      </c>
      <c r="K499" s="122">
        <f>L499-J499</f>
        <v>1072</v>
      </c>
      <c r="L499" s="140">
        <v>1172</v>
      </c>
    </row>
    <row r="500" spans="1:12" s="12" customFormat="1" ht="12.75">
      <c r="A500" s="51" t="s">
        <v>206</v>
      </c>
      <c r="B500" s="54" t="s">
        <v>131</v>
      </c>
      <c r="C500" s="54" t="s">
        <v>29</v>
      </c>
      <c r="D500" s="54"/>
      <c r="E500" s="54"/>
      <c r="F500" s="54"/>
      <c r="G500" s="55" t="e">
        <f>#REF!+#REF!+#REF!</f>
        <v>#REF!</v>
      </c>
      <c r="H500" s="56">
        <f>H501</f>
        <v>298.148</v>
      </c>
      <c r="I500" s="56">
        <f>I501</f>
        <v>288.599</v>
      </c>
      <c r="J500" s="56">
        <f t="shared" si="11"/>
        <v>96.7972282222252</v>
      </c>
      <c r="K500" s="122"/>
      <c r="L500" s="140"/>
    </row>
    <row r="501" spans="1:12" s="12" customFormat="1" ht="12.75">
      <c r="A501" s="32" t="s">
        <v>54</v>
      </c>
      <c r="B501" s="54" t="s">
        <v>131</v>
      </c>
      <c r="C501" s="54" t="s">
        <v>29</v>
      </c>
      <c r="D501" s="54" t="s">
        <v>29</v>
      </c>
      <c r="E501" s="54"/>
      <c r="F501" s="54"/>
      <c r="G501" s="55" t="e">
        <f>#REF!</f>
        <v>#REF!</v>
      </c>
      <c r="H501" s="56">
        <f>H502</f>
        <v>298.148</v>
      </c>
      <c r="I501" s="56">
        <f>I502</f>
        <v>288.599</v>
      </c>
      <c r="J501" s="56">
        <f t="shared" si="11"/>
        <v>96.7972282222252</v>
      </c>
      <c r="K501" s="122"/>
      <c r="L501" s="140"/>
    </row>
    <row r="502" spans="1:12" s="12" customFormat="1" ht="12.75">
      <c r="A502" s="40" t="s">
        <v>337</v>
      </c>
      <c r="B502" s="54" t="s">
        <v>131</v>
      </c>
      <c r="C502" s="54" t="s">
        <v>29</v>
      </c>
      <c r="D502" s="54" t="s">
        <v>29</v>
      </c>
      <c r="E502" s="54" t="s">
        <v>51</v>
      </c>
      <c r="F502" s="54"/>
      <c r="G502" s="55"/>
      <c r="H502" s="56">
        <f>H503</f>
        <v>298.148</v>
      </c>
      <c r="I502" s="56">
        <f>I503</f>
        <v>288.599</v>
      </c>
      <c r="J502" s="56">
        <f t="shared" si="11"/>
        <v>96.7972282222252</v>
      </c>
      <c r="K502" s="122"/>
      <c r="L502" s="140"/>
    </row>
    <row r="503" spans="1:12" s="12" customFormat="1" ht="12.75">
      <c r="A503" s="89" t="s">
        <v>348</v>
      </c>
      <c r="B503" s="54" t="s">
        <v>131</v>
      </c>
      <c r="C503" s="54" t="s">
        <v>29</v>
      </c>
      <c r="D503" s="54" t="s">
        <v>29</v>
      </c>
      <c r="E503" s="54" t="s">
        <v>349</v>
      </c>
      <c r="F503" s="54"/>
      <c r="G503" s="55"/>
      <c r="H503" s="56">
        <f>H505+H506+H504</f>
        <v>298.148</v>
      </c>
      <c r="I503" s="56">
        <f>I505+I506+I504</f>
        <v>288.599</v>
      </c>
      <c r="J503" s="56">
        <f t="shared" si="11"/>
        <v>96.7972282222252</v>
      </c>
      <c r="K503" s="122"/>
      <c r="L503" s="140"/>
    </row>
    <row r="504" spans="1:12" s="12" customFormat="1" ht="25.5">
      <c r="A504" s="41" t="s">
        <v>66</v>
      </c>
      <c r="B504" s="54" t="s">
        <v>131</v>
      </c>
      <c r="C504" s="54" t="s">
        <v>29</v>
      </c>
      <c r="D504" s="54" t="s">
        <v>29</v>
      </c>
      <c r="E504" s="54" t="s">
        <v>349</v>
      </c>
      <c r="F504" s="54" t="s">
        <v>67</v>
      </c>
      <c r="G504" s="55"/>
      <c r="H504" s="56">
        <v>116.148</v>
      </c>
      <c r="I504" s="56">
        <v>106.599</v>
      </c>
      <c r="J504" s="56">
        <f t="shared" si="11"/>
        <v>91.7785928298378</v>
      </c>
      <c r="K504" s="122">
        <f>L504-J504</f>
        <v>24.36940717016219</v>
      </c>
      <c r="L504" s="140">
        <v>116.148</v>
      </c>
    </row>
    <row r="505" spans="1:12" s="12" customFormat="1" ht="25.5">
      <c r="A505" s="40" t="s">
        <v>68</v>
      </c>
      <c r="B505" s="54" t="s">
        <v>131</v>
      </c>
      <c r="C505" s="54" t="s">
        <v>29</v>
      </c>
      <c r="D505" s="54" t="s">
        <v>29</v>
      </c>
      <c r="E505" s="54" t="s">
        <v>349</v>
      </c>
      <c r="F505" s="54" t="s">
        <v>69</v>
      </c>
      <c r="G505" s="55"/>
      <c r="H505" s="56">
        <v>5</v>
      </c>
      <c r="I505" s="56">
        <v>5</v>
      </c>
      <c r="J505" s="56">
        <f t="shared" si="11"/>
        <v>100</v>
      </c>
      <c r="K505" s="122">
        <f>L505-J505</f>
        <v>-95</v>
      </c>
      <c r="L505" s="140">
        <v>5</v>
      </c>
    </row>
    <row r="506" spans="1:12" s="12" customFormat="1" ht="25.5">
      <c r="A506" s="40" t="s">
        <v>70</v>
      </c>
      <c r="B506" s="54" t="s">
        <v>131</v>
      </c>
      <c r="C506" s="54" t="s">
        <v>29</v>
      </c>
      <c r="D506" s="54" t="s">
        <v>29</v>
      </c>
      <c r="E506" s="54" t="s">
        <v>349</v>
      </c>
      <c r="F506" s="54" t="s">
        <v>71</v>
      </c>
      <c r="G506" s="55"/>
      <c r="H506" s="56">
        <v>177</v>
      </c>
      <c r="I506" s="56">
        <v>177</v>
      </c>
      <c r="J506" s="56">
        <f t="shared" si="11"/>
        <v>100</v>
      </c>
      <c r="K506" s="122">
        <f>L506-J506</f>
        <v>77</v>
      </c>
      <c r="L506" s="140">
        <v>177</v>
      </c>
    </row>
    <row r="507" spans="1:12" s="12" customFormat="1" ht="12.75">
      <c r="A507" s="32" t="s">
        <v>210</v>
      </c>
      <c r="B507" s="54" t="s">
        <v>131</v>
      </c>
      <c r="C507" s="54" t="s">
        <v>211</v>
      </c>
      <c r="D507" s="54"/>
      <c r="E507" s="54"/>
      <c r="F507" s="54"/>
      <c r="G507" s="55" t="e">
        <f>G508+#REF!</f>
        <v>#REF!</v>
      </c>
      <c r="H507" s="56">
        <f>H508+H528</f>
        <v>19821.95424</v>
      </c>
      <c r="I507" s="56">
        <f>I508+I528</f>
        <v>19796.51024</v>
      </c>
      <c r="J507" s="56">
        <f t="shared" si="11"/>
        <v>99.87163727808101</v>
      </c>
      <c r="K507" s="122"/>
      <c r="L507" s="140"/>
    </row>
    <row r="508" spans="1:12" s="12" customFormat="1" ht="12.75">
      <c r="A508" s="32" t="s">
        <v>212</v>
      </c>
      <c r="B508" s="54" t="s">
        <v>131</v>
      </c>
      <c r="C508" s="54" t="s">
        <v>211</v>
      </c>
      <c r="D508" s="54" t="s">
        <v>95</v>
      </c>
      <c r="E508" s="54"/>
      <c r="F508" s="54"/>
      <c r="G508" s="55" t="e">
        <f>#REF!+#REF!</f>
        <v>#REF!</v>
      </c>
      <c r="H508" s="56">
        <f>H521+H509</f>
        <v>17409.092239999998</v>
      </c>
      <c r="I508" s="56">
        <f>I521+I509</f>
        <v>17409.092239999998</v>
      </c>
      <c r="J508" s="56">
        <f t="shared" si="11"/>
        <v>100</v>
      </c>
      <c r="K508" s="122"/>
      <c r="L508" s="140"/>
    </row>
    <row r="509" spans="1:12" s="12" customFormat="1" ht="12.75">
      <c r="A509" s="49" t="s">
        <v>171</v>
      </c>
      <c r="B509" s="54" t="s">
        <v>131</v>
      </c>
      <c r="C509" s="54" t="s">
        <v>211</v>
      </c>
      <c r="D509" s="54" t="s">
        <v>95</v>
      </c>
      <c r="E509" s="54" t="s">
        <v>172</v>
      </c>
      <c r="F509" s="54"/>
      <c r="G509" s="55"/>
      <c r="H509" s="56">
        <f>H510</f>
        <v>2807.6</v>
      </c>
      <c r="I509" s="56">
        <f>I510</f>
        <v>2807.6</v>
      </c>
      <c r="J509" s="56">
        <f t="shared" si="11"/>
        <v>100</v>
      </c>
      <c r="K509" s="122"/>
      <c r="L509" s="140"/>
    </row>
    <row r="510" spans="1:12" s="12" customFormat="1" ht="25.5">
      <c r="A510" s="132" t="s">
        <v>497</v>
      </c>
      <c r="B510" s="54" t="s">
        <v>131</v>
      </c>
      <c r="C510" s="54" t="s">
        <v>211</v>
      </c>
      <c r="D510" s="54" t="s">
        <v>95</v>
      </c>
      <c r="E510" s="54" t="s">
        <v>477</v>
      </c>
      <c r="F510" s="54"/>
      <c r="G510" s="55"/>
      <c r="H510" s="56">
        <f>H515+H517+H519+H511+H513</f>
        <v>2807.6</v>
      </c>
      <c r="I510" s="56">
        <f>I515+I517+I519+I511+I513</f>
        <v>2807.6</v>
      </c>
      <c r="J510" s="56">
        <f t="shared" si="11"/>
        <v>100</v>
      </c>
      <c r="K510" s="122"/>
      <c r="L510" s="140"/>
    </row>
    <row r="511" spans="1:12" s="12" customFormat="1" ht="12.75">
      <c r="A511" s="32" t="s">
        <v>502</v>
      </c>
      <c r="B511" s="54" t="s">
        <v>131</v>
      </c>
      <c r="C511" s="54" t="s">
        <v>211</v>
      </c>
      <c r="D511" s="54" t="s">
        <v>95</v>
      </c>
      <c r="E511" s="54" t="s">
        <v>478</v>
      </c>
      <c r="F511" s="54"/>
      <c r="G511" s="55"/>
      <c r="H511" s="56">
        <f>H512</f>
        <v>90</v>
      </c>
      <c r="I511" s="56">
        <f>I512</f>
        <v>90</v>
      </c>
      <c r="J511" s="56">
        <f t="shared" si="11"/>
        <v>100</v>
      </c>
      <c r="K511" s="122"/>
      <c r="L511" s="140"/>
    </row>
    <row r="512" spans="1:12" s="12" customFormat="1" ht="12.75">
      <c r="A512" s="40" t="s">
        <v>46</v>
      </c>
      <c r="B512" s="54" t="s">
        <v>131</v>
      </c>
      <c r="C512" s="54" t="s">
        <v>211</v>
      </c>
      <c r="D512" s="54" t="s">
        <v>95</v>
      </c>
      <c r="E512" s="54" t="s">
        <v>478</v>
      </c>
      <c r="F512" s="54" t="s">
        <v>47</v>
      </c>
      <c r="G512" s="55"/>
      <c r="H512" s="56">
        <v>90</v>
      </c>
      <c r="I512" s="56">
        <v>90</v>
      </c>
      <c r="J512" s="56">
        <f t="shared" si="11"/>
        <v>100</v>
      </c>
      <c r="K512" s="122">
        <f>L512-J512</f>
        <v>-10</v>
      </c>
      <c r="L512" s="140">
        <v>90</v>
      </c>
    </row>
    <row r="513" spans="1:12" s="12" customFormat="1" ht="25.5">
      <c r="A513" s="32" t="s">
        <v>500</v>
      </c>
      <c r="B513" s="54" t="s">
        <v>131</v>
      </c>
      <c r="C513" s="54" t="s">
        <v>211</v>
      </c>
      <c r="D513" s="54" t="s">
        <v>95</v>
      </c>
      <c r="E513" s="54" t="s">
        <v>480</v>
      </c>
      <c r="F513" s="54"/>
      <c r="G513" s="55"/>
      <c r="H513" s="56">
        <f>H514</f>
        <v>1517.6</v>
      </c>
      <c r="I513" s="56">
        <f>I514</f>
        <v>1517.6</v>
      </c>
      <c r="J513" s="56">
        <f t="shared" si="11"/>
        <v>100</v>
      </c>
      <c r="K513" s="122"/>
      <c r="L513" s="140"/>
    </row>
    <row r="514" spans="1:12" s="12" customFormat="1" ht="38.25">
      <c r="A514" s="40" t="s">
        <v>40</v>
      </c>
      <c r="B514" s="54" t="s">
        <v>131</v>
      </c>
      <c r="C514" s="54" t="s">
        <v>211</v>
      </c>
      <c r="D514" s="54" t="s">
        <v>95</v>
      </c>
      <c r="E514" s="54" t="s">
        <v>480</v>
      </c>
      <c r="F514" s="54" t="s">
        <v>41</v>
      </c>
      <c r="G514" s="55"/>
      <c r="H514" s="56">
        <v>1517.6</v>
      </c>
      <c r="I514" s="56">
        <v>1517.6</v>
      </c>
      <c r="J514" s="56">
        <f t="shared" si="11"/>
        <v>100</v>
      </c>
      <c r="K514" s="122">
        <f>L514-J514</f>
        <v>1417.6</v>
      </c>
      <c r="L514" s="140">
        <v>1517.6</v>
      </c>
    </row>
    <row r="515" spans="1:12" s="12" customFormat="1" ht="25.5">
      <c r="A515" s="141" t="s">
        <v>516</v>
      </c>
      <c r="B515" s="54" t="s">
        <v>131</v>
      </c>
      <c r="C515" s="54" t="s">
        <v>211</v>
      </c>
      <c r="D515" s="54" t="s">
        <v>95</v>
      </c>
      <c r="E515" s="54" t="s">
        <v>535</v>
      </c>
      <c r="F515" s="54"/>
      <c r="G515" s="55"/>
      <c r="H515" s="56">
        <f>H516</f>
        <v>600</v>
      </c>
      <c r="I515" s="56">
        <f>I516</f>
        <v>600</v>
      </c>
      <c r="J515" s="56">
        <f t="shared" si="11"/>
        <v>100</v>
      </c>
      <c r="K515" s="122"/>
      <c r="L515" s="140"/>
    </row>
    <row r="516" spans="1:12" s="12" customFormat="1" ht="12.75">
      <c r="A516" s="40" t="s">
        <v>46</v>
      </c>
      <c r="B516" s="54" t="s">
        <v>131</v>
      </c>
      <c r="C516" s="54" t="s">
        <v>211</v>
      </c>
      <c r="D516" s="54" t="s">
        <v>95</v>
      </c>
      <c r="E516" s="54" t="s">
        <v>535</v>
      </c>
      <c r="F516" s="54" t="s">
        <v>47</v>
      </c>
      <c r="G516" s="55"/>
      <c r="H516" s="56">
        <v>600</v>
      </c>
      <c r="I516" s="56">
        <v>600</v>
      </c>
      <c r="J516" s="56">
        <f t="shared" si="11"/>
        <v>100</v>
      </c>
      <c r="K516" s="122">
        <f>L516-J516</f>
        <v>500</v>
      </c>
      <c r="L516" s="140">
        <v>600</v>
      </c>
    </row>
    <row r="517" spans="1:12" s="12" customFormat="1" ht="38.25">
      <c r="A517" s="142" t="s">
        <v>517</v>
      </c>
      <c r="B517" s="54" t="s">
        <v>131</v>
      </c>
      <c r="C517" s="54" t="s">
        <v>211</v>
      </c>
      <c r="D517" s="54" t="s">
        <v>95</v>
      </c>
      <c r="E517" s="54" t="s">
        <v>510</v>
      </c>
      <c r="F517" s="54"/>
      <c r="G517" s="55"/>
      <c r="H517" s="56">
        <f>H518</f>
        <v>500</v>
      </c>
      <c r="I517" s="56">
        <f>I518</f>
        <v>500</v>
      </c>
      <c r="J517" s="56">
        <f t="shared" si="11"/>
        <v>100</v>
      </c>
      <c r="K517" s="122"/>
      <c r="L517" s="140"/>
    </row>
    <row r="518" spans="1:12" s="12" customFormat="1" ht="12.75">
      <c r="A518" s="40" t="s">
        <v>46</v>
      </c>
      <c r="B518" s="54" t="s">
        <v>131</v>
      </c>
      <c r="C518" s="54" t="s">
        <v>211</v>
      </c>
      <c r="D518" s="54" t="s">
        <v>95</v>
      </c>
      <c r="E518" s="54" t="s">
        <v>510</v>
      </c>
      <c r="F518" s="54" t="s">
        <v>47</v>
      </c>
      <c r="G518" s="55"/>
      <c r="H518" s="56">
        <v>500</v>
      </c>
      <c r="I518" s="56">
        <v>500</v>
      </c>
      <c r="J518" s="56">
        <f t="shared" si="11"/>
        <v>100</v>
      </c>
      <c r="K518" s="122">
        <f>L518-J518</f>
        <v>400</v>
      </c>
      <c r="L518" s="140">
        <v>500</v>
      </c>
    </row>
    <row r="519" spans="1:12" s="12" customFormat="1" ht="63.75">
      <c r="A519" s="88" t="s">
        <v>466</v>
      </c>
      <c r="B519" s="54" t="s">
        <v>131</v>
      </c>
      <c r="C519" s="54" t="s">
        <v>211</v>
      </c>
      <c r="D519" s="54" t="s">
        <v>95</v>
      </c>
      <c r="E519" s="54" t="s">
        <v>465</v>
      </c>
      <c r="F519" s="54"/>
      <c r="G519" s="55"/>
      <c r="H519" s="56">
        <f>H520</f>
        <v>100</v>
      </c>
      <c r="I519" s="56">
        <f>I520</f>
        <v>100</v>
      </c>
      <c r="J519" s="56">
        <f t="shared" si="11"/>
        <v>100</v>
      </c>
      <c r="K519" s="122"/>
      <c r="L519" s="140"/>
    </row>
    <row r="520" spans="1:12" s="12" customFormat="1" ht="12.75">
      <c r="A520" s="40" t="s">
        <v>46</v>
      </c>
      <c r="B520" s="54" t="s">
        <v>131</v>
      </c>
      <c r="C520" s="54" t="s">
        <v>211</v>
      </c>
      <c r="D520" s="54" t="s">
        <v>95</v>
      </c>
      <c r="E520" s="54" t="s">
        <v>465</v>
      </c>
      <c r="F520" s="54" t="s">
        <v>47</v>
      </c>
      <c r="G520" s="55"/>
      <c r="H520" s="56">
        <v>100</v>
      </c>
      <c r="I520" s="56">
        <v>100</v>
      </c>
      <c r="J520" s="56">
        <f t="shared" si="11"/>
        <v>100</v>
      </c>
      <c r="K520" s="122">
        <f>L520-J520</f>
        <v>0</v>
      </c>
      <c r="L520" s="140">
        <v>100</v>
      </c>
    </row>
    <row r="521" spans="1:12" s="12" customFormat="1" ht="12.75">
      <c r="A521" s="40" t="s">
        <v>337</v>
      </c>
      <c r="B521" s="54" t="s">
        <v>131</v>
      </c>
      <c r="C521" s="54" t="s">
        <v>211</v>
      </c>
      <c r="D521" s="54" t="s">
        <v>95</v>
      </c>
      <c r="E521" s="54" t="s">
        <v>51</v>
      </c>
      <c r="F521" s="54"/>
      <c r="G521" s="55"/>
      <c r="H521" s="56">
        <f>H522</f>
        <v>14601.49224</v>
      </c>
      <c r="I521" s="56">
        <f>I522</f>
        <v>14601.49224</v>
      </c>
      <c r="J521" s="56">
        <f t="shared" si="11"/>
        <v>100</v>
      </c>
      <c r="K521" s="122"/>
      <c r="L521" s="140"/>
    </row>
    <row r="522" spans="1:12" s="12" customFormat="1" ht="25.5">
      <c r="A522" s="89" t="s">
        <v>338</v>
      </c>
      <c r="B522" s="54" t="s">
        <v>131</v>
      </c>
      <c r="C522" s="54" t="s">
        <v>211</v>
      </c>
      <c r="D522" s="54" t="s">
        <v>95</v>
      </c>
      <c r="E522" s="54" t="s">
        <v>343</v>
      </c>
      <c r="F522" s="54"/>
      <c r="G522" s="55"/>
      <c r="H522" s="56">
        <f>H523+H526</f>
        <v>14601.49224</v>
      </c>
      <c r="I522" s="56">
        <f>I523+I526</f>
        <v>14601.49224</v>
      </c>
      <c r="J522" s="56">
        <f t="shared" si="11"/>
        <v>100</v>
      </c>
      <c r="K522" s="122"/>
      <c r="L522" s="140"/>
    </row>
    <row r="523" spans="1:12" s="12" customFormat="1" ht="12.75">
      <c r="A523" s="89" t="s">
        <v>345</v>
      </c>
      <c r="B523" s="54" t="s">
        <v>131</v>
      </c>
      <c r="C523" s="54" t="s">
        <v>211</v>
      </c>
      <c r="D523" s="54" t="s">
        <v>95</v>
      </c>
      <c r="E523" s="54" t="s">
        <v>344</v>
      </c>
      <c r="F523" s="54"/>
      <c r="G523" s="55"/>
      <c r="H523" s="56">
        <f>H524+H525</f>
        <v>10248.94124</v>
      </c>
      <c r="I523" s="56">
        <f>I524+I525</f>
        <v>10248.94124</v>
      </c>
      <c r="J523" s="56">
        <f t="shared" si="11"/>
        <v>100</v>
      </c>
      <c r="K523" s="122"/>
      <c r="L523" s="140"/>
    </row>
    <row r="524" spans="1:12" s="12" customFormat="1" ht="38.25">
      <c r="A524" s="40" t="s">
        <v>40</v>
      </c>
      <c r="B524" s="54" t="s">
        <v>131</v>
      </c>
      <c r="C524" s="54" t="s">
        <v>211</v>
      </c>
      <c r="D524" s="54" t="s">
        <v>95</v>
      </c>
      <c r="E524" s="54" t="s">
        <v>344</v>
      </c>
      <c r="F524" s="54" t="s">
        <v>41</v>
      </c>
      <c r="G524" s="55"/>
      <c r="H524" s="56">
        <v>9839.254</v>
      </c>
      <c r="I524" s="56">
        <v>9839.254</v>
      </c>
      <c r="J524" s="56">
        <f t="shared" si="11"/>
        <v>100</v>
      </c>
      <c r="K524" s="122">
        <f>L524-J524</f>
        <v>9739.254</v>
      </c>
      <c r="L524" s="140">
        <v>9839.254</v>
      </c>
    </row>
    <row r="525" spans="1:12" s="12" customFormat="1" ht="12.75">
      <c r="A525" s="40" t="s">
        <v>46</v>
      </c>
      <c r="B525" s="54" t="s">
        <v>131</v>
      </c>
      <c r="C525" s="54" t="s">
        <v>211</v>
      </c>
      <c r="D525" s="54" t="s">
        <v>95</v>
      </c>
      <c r="E525" s="54" t="s">
        <v>344</v>
      </c>
      <c r="F525" s="54" t="s">
        <v>47</v>
      </c>
      <c r="G525" s="55"/>
      <c r="H525" s="56">
        <v>409.68724</v>
      </c>
      <c r="I525" s="56">
        <v>409.68724</v>
      </c>
      <c r="J525" s="56">
        <f t="shared" si="11"/>
        <v>100</v>
      </c>
      <c r="K525" s="122">
        <f>L525-J525</f>
        <v>309.68724</v>
      </c>
      <c r="L525" s="140">
        <v>409.68724</v>
      </c>
    </row>
    <row r="526" spans="1:12" s="12" customFormat="1" ht="12.75">
      <c r="A526" s="89" t="s">
        <v>346</v>
      </c>
      <c r="B526" s="54" t="s">
        <v>131</v>
      </c>
      <c r="C526" s="54" t="s">
        <v>211</v>
      </c>
      <c r="D526" s="54" t="s">
        <v>95</v>
      </c>
      <c r="E526" s="54" t="s">
        <v>347</v>
      </c>
      <c r="F526" s="54"/>
      <c r="G526" s="55"/>
      <c r="H526" s="56">
        <f>H527</f>
        <v>4352.551</v>
      </c>
      <c r="I526" s="56">
        <f>I527</f>
        <v>4352.551</v>
      </c>
      <c r="J526" s="56">
        <f t="shared" si="11"/>
        <v>100</v>
      </c>
      <c r="K526" s="122"/>
      <c r="L526" s="140"/>
    </row>
    <row r="527" spans="1:12" s="12" customFormat="1" ht="38.25">
      <c r="A527" s="40" t="s">
        <v>40</v>
      </c>
      <c r="B527" s="54" t="s">
        <v>131</v>
      </c>
      <c r="C527" s="54" t="s">
        <v>211</v>
      </c>
      <c r="D527" s="54" t="s">
        <v>95</v>
      </c>
      <c r="E527" s="54" t="s">
        <v>347</v>
      </c>
      <c r="F527" s="54" t="s">
        <v>41</v>
      </c>
      <c r="G527" s="55"/>
      <c r="H527" s="56">
        <v>4352.551</v>
      </c>
      <c r="I527" s="56">
        <v>4352.551</v>
      </c>
      <c r="J527" s="56">
        <f t="shared" si="11"/>
        <v>100</v>
      </c>
      <c r="K527" s="122">
        <f>L527-J527</f>
        <v>4252.551</v>
      </c>
      <c r="L527" s="140">
        <v>4352.551</v>
      </c>
    </row>
    <row r="528" spans="1:12" s="12" customFormat="1" ht="12.75">
      <c r="A528" s="32" t="s">
        <v>240</v>
      </c>
      <c r="B528" s="54" t="s">
        <v>131</v>
      </c>
      <c r="C528" s="54" t="s">
        <v>211</v>
      </c>
      <c r="D528" s="54" t="s">
        <v>80</v>
      </c>
      <c r="E528" s="54"/>
      <c r="F528" s="54"/>
      <c r="G528" s="55" t="e">
        <f aca="true" t="shared" si="13" ref="G528:I529">G529</f>
        <v>#REF!</v>
      </c>
      <c r="H528" s="56">
        <f>H529</f>
        <v>2412.862</v>
      </c>
      <c r="I528" s="56">
        <f>I529</f>
        <v>2387.418</v>
      </c>
      <c r="J528" s="56">
        <f t="shared" si="11"/>
        <v>98.94548465681005</v>
      </c>
      <c r="K528" s="122"/>
      <c r="L528" s="140"/>
    </row>
    <row r="529" spans="1:12" s="12" customFormat="1" ht="25.5">
      <c r="A529" s="32" t="s">
        <v>213</v>
      </c>
      <c r="B529" s="54" t="s">
        <v>131</v>
      </c>
      <c r="C529" s="54" t="s">
        <v>211</v>
      </c>
      <c r="D529" s="54" t="s">
        <v>80</v>
      </c>
      <c r="E529" s="54" t="s">
        <v>14</v>
      </c>
      <c r="F529" s="54"/>
      <c r="G529" s="55" t="e">
        <f t="shared" si="13"/>
        <v>#REF!</v>
      </c>
      <c r="H529" s="56">
        <f t="shared" si="13"/>
        <v>2412.862</v>
      </c>
      <c r="I529" s="56">
        <f t="shared" si="13"/>
        <v>2387.418</v>
      </c>
      <c r="J529" s="56">
        <f t="shared" si="11"/>
        <v>98.94548465681005</v>
      </c>
      <c r="K529" s="122"/>
      <c r="L529" s="140"/>
    </row>
    <row r="530" spans="1:12" s="12" customFormat="1" ht="12.75">
      <c r="A530" s="32" t="s">
        <v>15</v>
      </c>
      <c r="B530" s="54" t="s">
        <v>131</v>
      </c>
      <c r="C530" s="54" t="s">
        <v>211</v>
      </c>
      <c r="D530" s="54" t="s">
        <v>80</v>
      </c>
      <c r="E530" s="54" t="s">
        <v>16</v>
      </c>
      <c r="F530" s="54"/>
      <c r="G530" s="55" t="e">
        <f>#REF!</f>
        <v>#REF!</v>
      </c>
      <c r="H530" s="56">
        <f>H531+H532+H535+H534+H537+H536+H533</f>
        <v>2412.862</v>
      </c>
      <c r="I530" s="56">
        <f>I531+I532+I535+I534+I537+I536+I533</f>
        <v>2387.418</v>
      </c>
      <c r="J530" s="56">
        <f t="shared" si="11"/>
        <v>98.94548465681005</v>
      </c>
      <c r="K530" s="122"/>
      <c r="L530" s="140"/>
    </row>
    <row r="531" spans="1:12" s="12" customFormat="1" ht="25.5">
      <c r="A531" s="41" t="s">
        <v>66</v>
      </c>
      <c r="B531" s="54" t="s">
        <v>131</v>
      </c>
      <c r="C531" s="54" t="s">
        <v>211</v>
      </c>
      <c r="D531" s="54" t="s">
        <v>80</v>
      </c>
      <c r="E531" s="54" t="s">
        <v>16</v>
      </c>
      <c r="F531" s="54" t="s">
        <v>67</v>
      </c>
      <c r="G531" s="55"/>
      <c r="H531" s="56">
        <v>348.162</v>
      </c>
      <c r="I531" s="56">
        <v>342.28</v>
      </c>
      <c r="J531" s="56">
        <f t="shared" si="11"/>
        <v>98.31055657998287</v>
      </c>
      <c r="K531" s="122">
        <f aca="true" t="shared" si="14" ref="K531:K537">L531-J531</f>
        <v>249.85144342001712</v>
      </c>
      <c r="L531" s="140">
        <v>348.162</v>
      </c>
    </row>
    <row r="532" spans="1:12" s="12" customFormat="1" ht="25.5">
      <c r="A532" s="40" t="s">
        <v>68</v>
      </c>
      <c r="B532" s="54" t="s">
        <v>131</v>
      </c>
      <c r="C532" s="54" t="s">
        <v>211</v>
      </c>
      <c r="D532" s="54" t="s">
        <v>80</v>
      </c>
      <c r="E532" s="54" t="s">
        <v>16</v>
      </c>
      <c r="F532" s="54" t="s">
        <v>69</v>
      </c>
      <c r="G532" s="55"/>
      <c r="H532" s="56">
        <v>37</v>
      </c>
      <c r="I532" s="56">
        <v>37</v>
      </c>
      <c r="J532" s="56">
        <f t="shared" si="11"/>
        <v>100</v>
      </c>
      <c r="K532" s="122">
        <f t="shared" si="14"/>
        <v>-63</v>
      </c>
      <c r="L532" s="140">
        <v>37</v>
      </c>
    </row>
    <row r="533" spans="1:12" s="12" customFormat="1" ht="38.25">
      <c r="A533" s="40" t="s">
        <v>168</v>
      </c>
      <c r="B533" s="54" t="s">
        <v>131</v>
      </c>
      <c r="C533" s="54" t="s">
        <v>211</v>
      </c>
      <c r="D533" s="54" t="s">
        <v>80</v>
      </c>
      <c r="E533" s="54" t="s">
        <v>16</v>
      </c>
      <c r="F533" s="54" t="s">
        <v>169</v>
      </c>
      <c r="G533" s="55"/>
      <c r="H533" s="56">
        <v>380.37</v>
      </c>
      <c r="I533" s="56">
        <v>380.37</v>
      </c>
      <c r="J533" s="56">
        <f t="shared" si="11"/>
        <v>100</v>
      </c>
      <c r="K533" s="122">
        <f t="shared" si="14"/>
        <v>280.37</v>
      </c>
      <c r="L533" s="140">
        <v>380.37</v>
      </c>
    </row>
    <row r="534" spans="1:12" s="12" customFormat="1" ht="25.5">
      <c r="A534" s="42" t="s">
        <v>72</v>
      </c>
      <c r="B534" s="54" t="s">
        <v>131</v>
      </c>
      <c r="C534" s="54" t="s">
        <v>211</v>
      </c>
      <c r="D534" s="54" t="s">
        <v>80</v>
      </c>
      <c r="E534" s="54" t="s">
        <v>16</v>
      </c>
      <c r="F534" s="54" t="s">
        <v>73</v>
      </c>
      <c r="G534" s="55"/>
      <c r="H534" s="56">
        <v>73.02</v>
      </c>
      <c r="I534" s="56">
        <v>66.02</v>
      </c>
      <c r="J534" s="56">
        <f t="shared" si="11"/>
        <v>90.41358531909066</v>
      </c>
      <c r="K534" s="122">
        <f t="shared" si="14"/>
        <v>-17.39358531909066</v>
      </c>
      <c r="L534" s="140">
        <v>73.02</v>
      </c>
    </row>
    <row r="535" spans="1:12" s="12" customFormat="1" ht="25.5">
      <c r="A535" s="40" t="s">
        <v>70</v>
      </c>
      <c r="B535" s="54" t="s">
        <v>131</v>
      </c>
      <c r="C535" s="54" t="s">
        <v>211</v>
      </c>
      <c r="D535" s="54" t="s">
        <v>80</v>
      </c>
      <c r="E535" s="54" t="s">
        <v>16</v>
      </c>
      <c r="F535" s="54" t="s">
        <v>71</v>
      </c>
      <c r="G535" s="55"/>
      <c r="H535" s="56">
        <v>1522.21</v>
      </c>
      <c r="I535" s="56">
        <v>1519.748</v>
      </c>
      <c r="J535" s="56">
        <f t="shared" si="11"/>
        <v>99.83826147509214</v>
      </c>
      <c r="K535" s="122">
        <f t="shared" si="14"/>
        <v>1422.3717385249079</v>
      </c>
      <c r="L535" s="140">
        <v>1522.21</v>
      </c>
    </row>
    <row r="536" spans="1:12" s="12" customFormat="1" ht="12.75">
      <c r="A536" s="53" t="s">
        <v>241</v>
      </c>
      <c r="B536" s="54" t="s">
        <v>131</v>
      </c>
      <c r="C536" s="54" t="s">
        <v>211</v>
      </c>
      <c r="D536" s="54" t="s">
        <v>80</v>
      </c>
      <c r="E536" s="54" t="s">
        <v>16</v>
      </c>
      <c r="F536" s="54" t="s">
        <v>75</v>
      </c>
      <c r="G536" s="55"/>
      <c r="H536" s="56">
        <v>30</v>
      </c>
      <c r="I536" s="56">
        <v>30</v>
      </c>
      <c r="J536" s="56">
        <f t="shared" si="11"/>
        <v>100</v>
      </c>
      <c r="K536" s="122">
        <f t="shared" si="14"/>
        <v>-70</v>
      </c>
      <c r="L536" s="140">
        <v>30</v>
      </c>
    </row>
    <row r="537" spans="1:12" s="12" customFormat="1" ht="12.75">
      <c r="A537" s="47" t="s">
        <v>76</v>
      </c>
      <c r="B537" s="54" t="s">
        <v>131</v>
      </c>
      <c r="C537" s="54" t="s">
        <v>211</v>
      </c>
      <c r="D537" s="54" t="s">
        <v>80</v>
      </c>
      <c r="E537" s="54" t="s">
        <v>16</v>
      </c>
      <c r="F537" s="54" t="s">
        <v>77</v>
      </c>
      <c r="G537" s="55"/>
      <c r="H537" s="56">
        <v>22.1</v>
      </c>
      <c r="I537" s="56">
        <v>12</v>
      </c>
      <c r="J537" s="56">
        <f t="shared" si="11"/>
        <v>54.29864253393665</v>
      </c>
      <c r="K537" s="122">
        <f t="shared" si="14"/>
        <v>-32.19864253393665</v>
      </c>
      <c r="L537" s="140">
        <v>22.1</v>
      </c>
    </row>
    <row r="538" spans="1:12" s="12" customFormat="1" ht="12.75">
      <c r="A538" s="44" t="s">
        <v>78</v>
      </c>
      <c r="B538" s="54" t="s">
        <v>131</v>
      </c>
      <c r="C538" s="54" t="s">
        <v>12</v>
      </c>
      <c r="D538" s="54" t="s">
        <v>116</v>
      </c>
      <c r="E538" s="54"/>
      <c r="F538" s="54"/>
      <c r="G538" s="55"/>
      <c r="H538" s="56">
        <f>H539</f>
        <v>242.9</v>
      </c>
      <c r="I538" s="56">
        <f>I539</f>
        <v>242.9</v>
      </c>
      <c r="J538" s="56">
        <f aca="true" t="shared" si="15" ref="J538:J549">I538/H538*100</f>
        <v>100</v>
      </c>
      <c r="K538" s="122"/>
      <c r="L538" s="140"/>
    </row>
    <row r="539" spans="1:12" s="12" customFormat="1" ht="12.75">
      <c r="A539" s="32" t="s">
        <v>242</v>
      </c>
      <c r="B539" s="54" t="s">
        <v>131</v>
      </c>
      <c r="C539" s="54" t="s">
        <v>12</v>
      </c>
      <c r="D539" s="54" t="s">
        <v>99</v>
      </c>
      <c r="E539" s="54"/>
      <c r="F539" s="54"/>
      <c r="G539" s="55"/>
      <c r="H539" s="56">
        <f>H540</f>
        <v>242.9</v>
      </c>
      <c r="I539" s="56">
        <f>I540</f>
        <v>242.9</v>
      </c>
      <c r="J539" s="56">
        <f t="shared" si="15"/>
        <v>100</v>
      </c>
      <c r="K539" s="122"/>
      <c r="L539" s="140"/>
    </row>
    <row r="540" spans="1:12" s="12" customFormat="1" ht="12.75">
      <c r="A540" s="40" t="s">
        <v>337</v>
      </c>
      <c r="B540" s="54" t="s">
        <v>131</v>
      </c>
      <c r="C540" s="54" t="s">
        <v>12</v>
      </c>
      <c r="D540" s="54" t="s">
        <v>99</v>
      </c>
      <c r="E540" s="54" t="s">
        <v>51</v>
      </c>
      <c r="F540" s="54"/>
      <c r="G540" s="55"/>
      <c r="H540" s="56">
        <f>H541</f>
        <v>242.9</v>
      </c>
      <c r="I540" s="56">
        <f>I541</f>
        <v>242.9</v>
      </c>
      <c r="J540" s="56">
        <f t="shared" si="15"/>
        <v>100</v>
      </c>
      <c r="K540" s="122"/>
      <c r="L540" s="140"/>
    </row>
    <row r="541" spans="1:12" s="12" customFormat="1" ht="25.5">
      <c r="A541" s="89" t="s">
        <v>341</v>
      </c>
      <c r="B541" s="54" t="s">
        <v>131</v>
      </c>
      <c r="C541" s="54" t="s">
        <v>12</v>
      </c>
      <c r="D541" s="54" t="s">
        <v>99</v>
      </c>
      <c r="E541" s="54" t="s">
        <v>342</v>
      </c>
      <c r="F541" s="54"/>
      <c r="G541" s="55"/>
      <c r="H541" s="56">
        <f>H542</f>
        <v>242.9</v>
      </c>
      <c r="I541" s="56">
        <f>I542</f>
        <v>242.9</v>
      </c>
      <c r="J541" s="56">
        <f t="shared" si="15"/>
        <v>100</v>
      </c>
      <c r="K541" s="122"/>
      <c r="L541" s="140"/>
    </row>
    <row r="542" spans="1:12" s="12" customFormat="1" ht="25.5">
      <c r="A542" s="40" t="s">
        <v>70</v>
      </c>
      <c r="B542" s="54" t="s">
        <v>131</v>
      </c>
      <c r="C542" s="54" t="s">
        <v>12</v>
      </c>
      <c r="D542" s="54" t="s">
        <v>99</v>
      </c>
      <c r="E542" s="54" t="s">
        <v>342</v>
      </c>
      <c r="F542" s="54" t="s">
        <v>71</v>
      </c>
      <c r="G542" s="55"/>
      <c r="H542" s="56">
        <v>242.9</v>
      </c>
      <c r="I542" s="56">
        <v>242.9</v>
      </c>
      <c r="J542" s="56">
        <f t="shared" si="15"/>
        <v>100</v>
      </c>
      <c r="K542" s="122">
        <f>L542-J542</f>
        <v>142.9</v>
      </c>
      <c r="L542" s="140">
        <v>242.9</v>
      </c>
    </row>
    <row r="543" spans="1:12" s="12" customFormat="1" ht="12.75">
      <c r="A543" s="39" t="s">
        <v>243</v>
      </c>
      <c r="B543" s="54" t="s">
        <v>131</v>
      </c>
      <c r="C543" s="54" t="s">
        <v>101</v>
      </c>
      <c r="D543" s="54"/>
      <c r="E543" s="54"/>
      <c r="F543" s="54"/>
      <c r="G543" s="55"/>
      <c r="H543" s="56">
        <f>H544</f>
        <v>700</v>
      </c>
      <c r="I543" s="56">
        <f>I544</f>
        <v>700</v>
      </c>
      <c r="J543" s="56">
        <f t="shared" si="15"/>
        <v>100</v>
      </c>
      <c r="K543" s="122"/>
      <c r="L543" s="140"/>
    </row>
    <row r="544" spans="1:12" s="12" customFormat="1" ht="12.75">
      <c r="A544" s="32" t="s">
        <v>244</v>
      </c>
      <c r="B544" s="54" t="s">
        <v>131</v>
      </c>
      <c r="C544" s="54" t="s">
        <v>101</v>
      </c>
      <c r="D544" s="54" t="s">
        <v>95</v>
      </c>
      <c r="E544" s="54"/>
      <c r="F544" s="54"/>
      <c r="G544" s="55" t="e">
        <f>#REF!</f>
        <v>#REF!</v>
      </c>
      <c r="H544" s="56">
        <f>H545</f>
        <v>700</v>
      </c>
      <c r="I544" s="56">
        <f>I545</f>
        <v>700</v>
      </c>
      <c r="J544" s="56">
        <f t="shared" si="15"/>
        <v>100</v>
      </c>
      <c r="K544" s="122"/>
      <c r="L544" s="140"/>
    </row>
    <row r="545" spans="1:12" s="12" customFormat="1" ht="12.75">
      <c r="A545" s="40" t="s">
        <v>337</v>
      </c>
      <c r="B545" s="67" t="s">
        <v>131</v>
      </c>
      <c r="C545" s="67" t="s">
        <v>101</v>
      </c>
      <c r="D545" s="67" t="s">
        <v>95</v>
      </c>
      <c r="E545" s="67" t="s">
        <v>51</v>
      </c>
      <c r="F545" s="67"/>
      <c r="G545" s="68"/>
      <c r="H545" s="56">
        <f>H546</f>
        <v>700</v>
      </c>
      <c r="I545" s="56">
        <f>I546</f>
        <v>700</v>
      </c>
      <c r="J545" s="56">
        <f t="shared" si="15"/>
        <v>100</v>
      </c>
      <c r="K545" s="122"/>
      <c r="L545" s="140"/>
    </row>
    <row r="546" spans="1:12" s="12" customFormat="1" ht="25.5">
      <c r="A546" s="89" t="s">
        <v>339</v>
      </c>
      <c r="B546" s="67" t="s">
        <v>131</v>
      </c>
      <c r="C546" s="67" t="s">
        <v>101</v>
      </c>
      <c r="D546" s="67" t="s">
        <v>95</v>
      </c>
      <c r="E546" s="67" t="s">
        <v>340</v>
      </c>
      <c r="F546" s="67"/>
      <c r="G546" s="68"/>
      <c r="H546" s="56">
        <f>H547+H548</f>
        <v>700</v>
      </c>
      <c r="I546" s="56">
        <f>I547+I548</f>
        <v>700</v>
      </c>
      <c r="J546" s="56">
        <f t="shared" si="15"/>
        <v>100</v>
      </c>
      <c r="K546" s="122"/>
      <c r="L546" s="140"/>
    </row>
    <row r="547" spans="1:12" s="12" customFormat="1" ht="25.5">
      <c r="A547" s="40" t="s">
        <v>68</v>
      </c>
      <c r="B547" s="54" t="s">
        <v>131</v>
      </c>
      <c r="C547" s="54" t="s">
        <v>101</v>
      </c>
      <c r="D547" s="54" t="s">
        <v>95</v>
      </c>
      <c r="E547" s="54" t="s">
        <v>340</v>
      </c>
      <c r="F547" s="54" t="s">
        <v>69</v>
      </c>
      <c r="G547" s="68"/>
      <c r="H547" s="56">
        <v>100</v>
      </c>
      <c r="I547" s="56">
        <v>100</v>
      </c>
      <c r="J547" s="56">
        <f t="shared" si="15"/>
        <v>100</v>
      </c>
      <c r="K547" s="122">
        <f>L547-J547</f>
        <v>0</v>
      </c>
      <c r="L547" s="140">
        <v>100</v>
      </c>
    </row>
    <row r="548" spans="1:12" s="12" customFormat="1" ht="25.5">
      <c r="A548" s="40" t="s">
        <v>70</v>
      </c>
      <c r="B548" s="54" t="s">
        <v>131</v>
      </c>
      <c r="C548" s="54" t="s">
        <v>101</v>
      </c>
      <c r="D548" s="54" t="s">
        <v>95</v>
      </c>
      <c r="E548" s="54" t="s">
        <v>340</v>
      </c>
      <c r="F548" s="54" t="s">
        <v>71</v>
      </c>
      <c r="G548" s="68"/>
      <c r="H548" s="56">
        <v>600</v>
      </c>
      <c r="I548" s="56">
        <v>600</v>
      </c>
      <c r="J548" s="56">
        <f t="shared" si="15"/>
        <v>100</v>
      </c>
      <c r="K548" s="122">
        <f>L548-J548</f>
        <v>500</v>
      </c>
      <c r="L548" s="140">
        <v>600</v>
      </c>
    </row>
    <row r="549" spans="1:12" s="12" customFormat="1" ht="13.5" thickBot="1">
      <c r="A549" s="100" t="s">
        <v>246</v>
      </c>
      <c r="B549" s="57"/>
      <c r="C549" s="57"/>
      <c r="D549" s="57"/>
      <c r="E549" s="57"/>
      <c r="F549" s="57"/>
      <c r="G549" s="101" t="e">
        <f>#REF!+G24+G116+#REF!+#REF!+G209+G494</f>
        <v>#REF!</v>
      </c>
      <c r="H549" s="166">
        <f>H24+H116+H209+H494</f>
        <v>676353.8976799999</v>
      </c>
      <c r="I549" s="166">
        <f>I24+I116+I209+I494</f>
        <v>636026.5307799999</v>
      </c>
      <c r="J549" s="56">
        <f t="shared" si="15"/>
        <v>94.03753463411252</v>
      </c>
      <c r="K549" s="140" t="e">
        <f>SUM(K25:K548)</f>
        <v>#DIV/0!</v>
      </c>
      <c r="L549" s="140">
        <f>SUM(L25:L548)</f>
        <v>675003.5410799998</v>
      </c>
    </row>
    <row r="550" spans="1:12" s="12" customFormat="1" ht="13.5" thickBot="1">
      <c r="A550" s="102"/>
      <c r="B550" s="103"/>
      <c r="C550" s="103"/>
      <c r="D550" s="103"/>
      <c r="E550" s="103"/>
      <c r="F550" s="103"/>
      <c r="G550" s="104"/>
      <c r="H550" s="167">
        <v>675003.54213</v>
      </c>
      <c r="I550" s="168"/>
      <c r="J550" s="116"/>
      <c r="K550" s="116" t="e">
        <f>J549+K549</f>
        <v>#DIV/0!</v>
      </c>
      <c r="L550" s="140">
        <v>675003.54108</v>
      </c>
    </row>
    <row r="551" spans="1:12" s="159" customFormat="1" ht="12.75">
      <c r="A551" s="157"/>
      <c r="B551" s="61"/>
      <c r="C551" s="61"/>
      <c r="D551" s="61"/>
      <c r="E551" s="61" t="s">
        <v>524</v>
      </c>
      <c r="F551" s="61"/>
      <c r="G551" s="61"/>
      <c r="H551" s="169">
        <v>676353.89768</v>
      </c>
      <c r="I551" s="169">
        <v>636026.53078</v>
      </c>
      <c r="J551" s="152"/>
      <c r="K551" s="152" t="e">
        <f>K550-L550</f>
        <v>#DIV/0!</v>
      </c>
      <c r="L551" s="158">
        <f>L550-L549</f>
        <v>0</v>
      </c>
    </row>
    <row r="552" spans="1:12" s="12" customFormat="1" ht="12.75">
      <c r="A552" s="105"/>
      <c r="B552" s="55"/>
      <c r="C552" s="55"/>
      <c r="D552" s="55"/>
      <c r="E552" s="55"/>
      <c r="F552" s="55"/>
      <c r="G552" s="55"/>
      <c r="H552" s="56">
        <f>H551-H549</f>
        <v>0</v>
      </c>
      <c r="I552" s="56">
        <f>I551-I549</f>
        <v>0</v>
      </c>
      <c r="J552" s="130"/>
      <c r="K552" s="122"/>
      <c r="L552" s="140"/>
    </row>
    <row r="553" spans="1:12" s="12" customFormat="1" ht="12.75">
      <c r="A553" s="182" t="s">
        <v>247</v>
      </c>
      <c r="B553" s="183"/>
      <c r="C553" s="183"/>
      <c r="D553" s="183"/>
      <c r="E553" s="183"/>
      <c r="F553" s="184"/>
      <c r="G553" s="55"/>
      <c r="H553" s="56">
        <f>H550-H549</f>
        <v>-1350.3555499999784</v>
      </c>
      <c r="I553" s="56"/>
      <c r="J553" s="130"/>
      <c r="K553" s="122"/>
      <c r="L553" s="140"/>
    </row>
    <row r="554" spans="1:12" s="12" customFormat="1" ht="13.5" thickBot="1">
      <c r="A554" s="69"/>
      <c r="B554" s="55"/>
      <c r="C554" s="55"/>
      <c r="D554" s="55"/>
      <c r="E554" s="55"/>
      <c r="F554" s="55"/>
      <c r="G554" s="55"/>
      <c r="H554" s="56"/>
      <c r="I554" s="56"/>
      <c r="J554" s="130"/>
      <c r="K554" s="122"/>
      <c r="L554" s="140"/>
    </row>
    <row r="555" spans="1:12" s="12" customFormat="1" ht="13.5" thickBot="1">
      <c r="A555" s="66"/>
      <c r="B555" s="43"/>
      <c r="C555" s="43"/>
      <c r="D555" s="43"/>
      <c r="E555" s="70">
        <f>SUM(H556:H565)</f>
        <v>31241.178</v>
      </c>
      <c r="F555" s="106" t="s">
        <v>95</v>
      </c>
      <c r="G555" s="73" t="e">
        <f>#REF!+G117+G210+G495</f>
        <v>#REF!</v>
      </c>
      <c r="H555" s="56">
        <f>H117+H210+H495</f>
        <v>31241.178</v>
      </c>
      <c r="I555" s="56">
        <f>I117+I210+I495</f>
        <v>30539.395089999998</v>
      </c>
      <c r="J555" s="130">
        <f>J117+J210+J495</f>
        <v>296.51818584396216</v>
      </c>
      <c r="K555" s="122"/>
      <c r="L555" s="140"/>
    </row>
    <row r="556" spans="1:12" s="12" customFormat="1" ht="12.75">
      <c r="A556" s="66"/>
      <c r="B556" s="43"/>
      <c r="C556" s="43"/>
      <c r="D556" s="43"/>
      <c r="E556" s="70"/>
      <c r="F556" s="107" t="s">
        <v>248</v>
      </c>
      <c r="G556" s="72"/>
      <c r="H556" s="56">
        <f>H211</f>
        <v>1240</v>
      </c>
      <c r="I556" s="56">
        <f>I211</f>
        <v>1240</v>
      </c>
      <c r="J556" s="130">
        <f>J211</f>
        <v>100</v>
      </c>
      <c r="K556" s="122"/>
      <c r="L556" s="140"/>
    </row>
    <row r="557" spans="1:12" s="12" customFormat="1" ht="12.75">
      <c r="A557" s="66"/>
      <c r="B557" s="43"/>
      <c r="C557" s="43"/>
      <c r="D557" s="43"/>
      <c r="E557" s="43"/>
      <c r="F557" s="54" t="s">
        <v>249</v>
      </c>
      <c r="G557" s="55" t="e">
        <f>G215</f>
        <v>#REF!</v>
      </c>
      <c r="H557" s="56">
        <f>H214</f>
        <v>1399.997</v>
      </c>
      <c r="I557" s="56">
        <f>I214</f>
        <v>1380.34984</v>
      </c>
      <c r="J557" s="130">
        <f>J214</f>
        <v>98.59662842134662</v>
      </c>
      <c r="K557" s="122"/>
      <c r="L557" s="140"/>
    </row>
    <row r="558" spans="1:12" s="12" customFormat="1" ht="12.75">
      <c r="A558" s="43"/>
      <c r="B558" s="43"/>
      <c r="C558" s="43"/>
      <c r="D558" s="43"/>
      <c r="E558" s="43"/>
      <c r="F558" s="54" t="s">
        <v>250</v>
      </c>
      <c r="G558" s="55" t="e">
        <f>G221+G496+#REF!+G118</f>
        <v>#REF!</v>
      </c>
      <c r="H558" s="56">
        <f>H221+H118+H496</f>
        <v>13809.45</v>
      </c>
      <c r="I558" s="56">
        <f>I221+I118+I496</f>
        <v>13746.70017</v>
      </c>
      <c r="J558" s="130">
        <f>J221+J118+J496</f>
        <v>299.4278205665545</v>
      </c>
      <c r="K558" s="122"/>
      <c r="L558" s="140"/>
    </row>
    <row r="559" spans="1:12" s="12" customFormat="1" ht="12.75">
      <c r="A559" s="43"/>
      <c r="B559" s="43"/>
      <c r="C559" s="43"/>
      <c r="D559" s="43"/>
      <c r="E559" s="43"/>
      <c r="F559" s="54" t="s">
        <v>251</v>
      </c>
      <c r="G559" s="55" t="e">
        <f>#REF!</f>
        <v>#REF!</v>
      </c>
      <c r="H559" s="56"/>
      <c r="I559" s="56"/>
      <c r="J559" s="130"/>
      <c r="K559" s="122"/>
      <c r="L559" s="140"/>
    </row>
    <row r="560" spans="1:12" s="12" customFormat="1" ht="12.75">
      <c r="A560" s="43"/>
      <c r="B560" s="43"/>
      <c r="C560" s="43"/>
      <c r="D560" s="43"/>
      <c r="E560" s="43"/>
      <c r="F560" s="54" t="s">
        <v>252</v>
      </c>
      <c r="G560" s="55" t="e">
        <f>G121</f>
        <v>#REF!</v>
      </c>
      <c r="H560" s="56">
        <f>H238+H121</f>
        <v>4554.871</v>
      </c>
      <c r="I560" s="56">
        <f>I238+I121</f>
        <v>4497.53709</v>
      </c>
      <c r="J560" s="130">
        <f>J238+J121</f>
        <v>197.1201112471332</v>
      </c>
      <c r="K560" s="122"/>
      <c r="L560" s="140"/>
    </row>
    <row r="561" spans="1:12" s="12" customFormat="1" ht="12.75">
      <c r="A561" s="43"/>
      <c r="B561" s="43"/>
      <c r="C561" s="43"/>
      <c r="D561" s="43"/>
      <c r="E561" s="43"/>
      <c r="F561" s="54" t="s">
        <v>253</v>
      </c>
      <c r="G561" s="55" t="e">
        <f>#REF!</f>
        <v>#REF!</v>
      </c>
      <c r="H561" s="56"/>
      <c r="I561" s="56"/>
      <c r="J561" s="130"/>
      <c r="K561" s="122"/>
      <c r="L561" s="140"/>
    </row>
    <row r="562" spans="1:12" s="12" customFormat="1" ht="12.75">
      <c r="A562" s="43"/>
      <c r="B562" s="43"/>
      <c r="C562" s="43"/>
      <c r="D562" s="43"/>
      <c r="E562" s="43"/>
      <c r="F562" s="54" t="s">
        <v>254</v>
      </c>
      <c r="G562" s="55" t="e">
        <f>#REF!</f>
        <v>#REF!</v>
      </c>
      <c r="H562" s="56">
        <f>H129</f>
        <v>0</v>
      </c>
      <c r="I562" s="56">
        <f>I129</f>
        <v>0</v>
      </c>
      <c r="J562" s="130" t="e">
        <f>J129</f>
        <v>#DIV/0!</v>
      </c>
      <c r="K562" s="122"/>
      <c r="L562" s="140"/>
    </row>
    <row r="563" spans="1:12" s="12" customFormat="1" ht="12.75">
      <c r="A563" s="43"/>
      <c r="B563" s="43"/>
      <c r="C563" s="43"/>
      <c r="D563" s="43"/>
      <c r="E563" s="43"/>
      <c r="F563" s="54" t="s">
        <v>255</v>
      </c>
      <c r="G563" s="55" t="e">
        <f>#REF!</f>
        <v>#REF!</v>
      </c>
      <c r="H563" s="56"/>
      <c r="I563" s="56"/>
      <c r="J563" s="130"/>
      <c r="K563" s="122"/>
      <c r="L563" s="140"/>
    </row>
    <row r="564" spans="1:12" s="12" customFormat="1" ht="12.75">
      <c r="A564" s="43"/>
      <c r="B564" s="43"/>
      <c r="C564" s="43"/>
      <c r="D564" s="43"/>
      <c r="E564" s="43"/>
      <c r="F564" s="54" t="s">
        <v>256</v>
      </c>
      <c r="G564" s="55"/>
      <c r="H564" s="56">
        <f>H133+H244</f>
        <v>10236.86</v>
      </c>
      <c r="I564" s="56">
        <f>I133+I244</f>
        <v>9674.80799</v>
      </c>
      <c r="J564" s="130" t="e">
        <f>J133+J244</f>
        <v>#DIV/0!</v>
      </c>
      <c r="K564" s="122"/>
      <c r="L564" s="140"/>
    </row>
    <row r="565" spans="1:12" s="12" customFormat="1" ht="13.5" thickBot="1">
      <c r="A565" s="43"/>
      <c r="B565" s="43"/>
      <c r="C565" s="43"/>
      <c r="D565" s="43"/>
      <c r="E565" s="43"/>
      <c r="F565" s="67" t="s">
        <v>257</v>
      </c>
      <c r="G565" s="68" t="e">
        <f>#REF!+#REF!</f>
        <v>#REF!</v>
      </c>
      <c r="H565" s="56"/>
      <c r="I565" s="56"/>
      <c r="J565" s="130"/>
      <c r="K565" s="122"/>
      <c r="L565" s="140"/>
    </row>
    <row r="566" spans="1:12" s="12" customFormat="1" ht="13.5" thickBot="1">
      <c r="A566" s="43"/>
      <c r="B566" s="43"/>
      <c r="C566" s="43"/>
      <c r="D566" s="43"/>
      <c r="E566" s="70">
        <f>SUM(H567)</f>
        <v>529.9</v>
      </c>
      <c r="F566" s="108" t="s">
        <v>31</v>
      </c>
      <c r="G566" s="73"/>
      <c r="H566" s="56">
        <f aca="true" t="shared" si="16" ref="H566:J567">H153</f>
        <v>529.9</v>
      </c>
      <c r="I566" s="56">
        <f t="shared" si="16"/>
        <v>527.8</v>
      </c>
      <c r="J566" s="130">
        <f t="shared" si="16"/>
        <v>99.60369881109644</v>
      </c>
      <c r="K566" s="122"/>
      <c r="L566" s="140"/>
    </row>
    <row r="567" spans="1:12" s="12" customFormat="1" ht="13.5" thickBot="1">
      <c r="A567" s="43"/>
      <c r="B567" s="43"/>
      <c r="C567" s="43"/>
      <c r="D567" s="43"/>
      <c r="E567" s="43"/>
      <c r="F567" s="71" t="s">
        <v>258</v>
      </c>
      <c r="G567" s="72"/>
      <c r="H567" s="56">
        <f t="shared" si="16"/>
        <v>529.9</v>
      </c>
      <c r="I567" s="56">
        <f t="shared" si="16"/>
        <v>527.8</v>
      </c>
      <c r="J567" s="130">
        <f t="shared" si="16"/>
        <v>99.60369881109644</v>
      </c>
      <c r="K567" s="122"/>
      <c r="L567" s="140"/>
    </row>
    <row r="568" spans="1:12" s="12" customFormat="1" ht="13.5" thickBot="1">
      <c r="A568" s="43"/>
      <c r="B568" s="43"/>
      <c r="C568" s="43"/>
      <c r="D568" s="43"/>
      <c r="E568" s="70">
        <f>SUM(H569:H570)</f>
        <v>127017.22807000001</v>
      </c>
      <c r="F568" s="106" t="s">
        <v>118</v>
      </c>
      <c r="G568" s="73" t="e">
        <f>G280+#REF!</f>
        <v>#REF!</v>
      </c>
      <c r="H568" s="56">
        <f>H280+H159</f>
        <v>127017.22807000001</v>
      </c>
      <c r="I568" s="56">
        <f>I280+I159</f>
        <v>126813.70008</v>
      </c>
      <c r="J568" s="130">
        <f>J280+J159</f>
        <v>195.90474151842733</v>
      </c>
      <c r="K568" s="122"/>
      <c r="L568" s="140"/>
    </row>
    <row r="569" spans="1:12" s="12" customFormat="1" ht="12.75">
      <c r="A569" s="43"/>
      <c r="B569" s="43"/>
      <c r="C569" s="43"/>
      <c r="D569" s="43"/>
      <c r="E569" s="43"/>
      <c r="F569" s="54" t="s">
        <v>259</v>
      </c>
      <c r="G569" s="55" t="e">
        <f>G281</f>
        <v>#REF!</v>
      </c>
      <c r="H569" s="56">
        <f>H281+H160</f>
        <v>126912.42807000001</v>
      </c>
      <c r="I569" s="56">
        <f>I281+I160</f>
        <v>126708.90008</v>
      </c>
      <c r="J569" s="130">
        <f>J281+J160</f>
        <v>195.71071634838916</v>
      </c>
      <c r="K569" s="122"/>
      <c r="L569" s="140"/>
    </row>
    <row r="570" spans="1:12" s="12" customFormat="1" ht="13.5" thickBot="1">
      <c r="A570" s="43"/>
      <c r="B570" s="43"/>
      <c r="C570" s="43"/>
      <c r="D570" s="43"/>
      <c r="E570" s="43"/>
      <c r="F570" s="74" t="s">
        <v>260</v>
      </c>
      <c r="G570" s="72"/>
      <c r="H570" s="56">
        <f>H291</f>
        <v>104.8</v>
      </c>
      <c r="I570" s="56">
        <f>I291</f>
        <v>104.8</v>
      </c>
      <c r="J570" s="130">
        <f>J291</f>
        <v>100</v>
      </c>
      <c r="K570" s="122"/>
      <c r="L570" s="140"/>
    </row>
    <row r="571" spans="1:12" s="12" customFormat="1" ht="13.5" thickBot="1">
      <c r="A571" s="43"/>
      <c r="B571" s="43"/>
      <c r="C571" s="43"/>
      <c r="D571" s="43"/>
      <c r="E571" s="70">
        <f>SUM(H572:H574)</f>
        <v>38551.9414</v>
      </c>
      <c r="F571" s="109" t="s">
        <v>80</v>
      </c>
      <c r="G571" s="73" t="e">
        <f>G138+G302</f>
        <v>#REF!</v>
      </c>
      <c r="H571" s="56">
        <f>H138+H302+H163</f>
        <v>38551.9414</v>
      </c>
      <c r="I571" s="56">
        <f>I138+I302+I163</f>
        <v>36625.4902</v>
      </c>
      <c r="J571" s="130">
        <f>J138+J302+J163</f>
        <v>294.3124605146065</v>
      </c>
      <c r="K571" s="122"/>
      <c r="L571" s="140"/>
    </row>
    <row r="572" spans="1:12" s="12" customFormat="1" ht="12.75">
      <c r="A572" s="43"/>
      <c r="B572" s="43"/>
      <c r="C572" s="43"/>
      <c r="D572" s="43"/>
      <c r="E572" s="43"/>
      <c r="F572" s="75" t="s">
        <v>261</v>
      </c>
      <c r="G572" s="76" t="e">
        <f>#REF!+G303</f>
        <v>#REF!</v>
      </c>
      <c r="H572" s="56">
        <f>H303</f>
        <v>329.44</v>
      </c>
      <c r="I572" s="56">
        <f>I303</f>
        <v>328.6</v>
      </c>
      <c r="J572" s="130">
        <f>J303</f>
        <v>99.74502185526956</v>
      </c>
      <c r="K572" s="122"/>
      <c r="L572" s="140"/>
    </row>
    <row r="573" spans="1:12" s="12" customFormat="1" ht="12.75">
      <c r="A573" s="43"/>
      <c r="B573" s="43"/>
      <c r="C573" s="43"/>
      <c r="D573" s="43"/>
      <c r="E573" s="43"/>
      <c r="F573" s="118" t="s">
        <v>448</v>
      </c>
      <c r="G573" s="72"/>
      <c r="H573" s="56">
        <f>H164</f>
        <v>33189.866</v>
      </c>
      <c r="I573" s="56">
        <f>I164</f>
        <v>31267.543999999998</v>
      </c>
      <c r="J573" s="130">
        <f>J164</f>
        <v>94.2081055705377</v>
      </c>
      <c r="K573" s="122"/>
      <c r="L573" s="140"/>
    </row>
    <row r="574" spans="1:12" s="12" customFormat="1" ht="13.5" thickBot="1">
      <c r="A574" s="43"/>
      <c r="B574" s="43"/>
      <c r="C574" s="43"/>
      <c r="D574" s="43"/>
      <c r="E574" s="43"/>
      <c r="F574" s="67" t="s">
        <v>262</v>
      </c>
      <c r="G574" s="68" t="e">
        <f>G315+G139</f>
        <v>#REF!</v>
      </c>
      <c r="H574" s="56">
        <f>H139+H315+H169</f>
        <v>5032.6354</v>
      </c>
      <c r="I574" s="56">
        <f>I139+I315+I169</f>
        <v>5029.3462</v>
      </c>
      <c r="J574" s="130">
        <f>J139+J315+J169</f>
        <v>299.86721775416345</v>
      </c>
      <c r="K574" s="122"/>
      <c r="L574" s="140"/>
    </row>
    <row r="575" spans="1:12" s="12" customFormat="1" ht="13.5" thickBot="1">
      <c r="A575" s="43"/>
      <c r="B575" s="43"/>
      <c r="C575" s="43"/>
      <c r="D575" s="43"/>
      <c r="E575" s="77">
        <f>SUM(H576:H578)</f>
        <v>11622.4576</v>
      </c>
      <c r="F575" s="106" t="s">
        <v>53</v>
      </c>
      <c r="G575" s="73" t="e">
        <f>G332</f>
        <v>#REF!</v>
      </c>
      <c r="H575" s="56">
        <f>H332+H172</f>
        <v>11622.4576</v>
      </c>
      <c r="I575" s="56">
        <f>I332+I172</f>
        <v>8903.894779999999</v>
      </c>
      <c r="J575" s="130">
        <f>J332+J172</f>
        <v>173.5326367516661</v>
      </c>
      <c r="K575" s="122"/>
      <c r="L575" s="140"/>
    </row>
    <row r="576" spans="1:12" s="12" customFormat="1" ht="12.75">
      <c r="A576" s="43"/>
      <c r="B576" s="43"/>
      <c r="C576" s="43"/>
      <c r="D576" s="43"/>
      <c r="E576" s="43"/>
      <c r="F576" s="75" t="s">
        <v>263</v>
      </c>
      <c r="G576" s="76" t="e">
        <f>#REF!</f>
        <v>#REF!</v>
      </c>
      <c r="H576" s="56">
        <f>H333</f>
        <v>1000</v>
      </c>
      <c r="I576" s="56">
        <f>I333</f>
        <v>1000</v>
      </c>
      <c r="J576" s="130">
        <f>J333</f>
        <v>100</v>
      </c>
      <c r="K576" s="122"/>
      <c r="L576" s="140"/>
    </row>
    <row r="577" spans="1:12" s="12" customFormat="1" ht="12.75">
      <c r="A577" s="43"/>
      <c r="B577" s="43"/>
      <c r="C577" s="43"/>
      <c r="D577" s="43"/>
      <c r="E577" s="43"/>
      <c r="F577" s="54" t="s">
        <v>264</v>
      </c>
      <c r="G577" s="55" t="e">
        <f>G338</f>
        <v>#REF!</v>
      </c>
      <c r="H577" s="56">
        <f>H338+H173</f>
        <v>9616.6576</v>
      </c>
      <c r="I577" s="56">
        <f>I338+I173</f>
        <v>6957.2737799999995</v>
      </c>
      <c r="J577" s="130">
        <f>J338+J173</f>
        <v>169.0969747341538</v>
      </c>
      <c r="K577" s="122"/>
      <c r="L577" s="140"/>
    </row>
    <row r="578" spans="1:12" s="12" customFormat="1" ht="13.5" thickBot="1">
      <c r="A578" s="43"/>
      <c r="B578" s="43"/>
      <c r="C578" s="43"/>
      <c r="D578" s="43"/>
      <c r="E578" s="43"/>
      <c r="F578" s="54" t="s">
        <v>265</v>
      </c>
      <c r="G578" s="55" t="e">
        <f>#REF!</f>
        <v>#REF!</v>
      </c>
      <c r="H578" s="56">
        <f>H369+H180</f>
        <v>1005.8</v>
      </c>
      <c r="I578" s="56">
        <f>I369+I180</f>
        <v>946.621</v>
      </c>
      <c r="J578" s="130">
        <f>J369+J180</f>
        <v>191.11159507359568</v>
      </c>
      <c r="K578" s="122"/>
      <c r="L578" s="140"/>
    </row>
    <row r="579" spans="1:12" s="12" customFormat="1" ht="13.5" thickBot="1">
      <c r="A579" s="43"/>
      <c r="B579" s="43"/>
      <c r="C579" s="43"/>
      <c r="D579" s="43"/>
      <c r="E579" s="77">
        <f>SUM(H580:H584)</f>
        <v>388600.21487</v>
      </c>
      <c r="F579" s="106" t="s">
        <v>29</v>
      </c>
      <c r="G579" s="78" t="e">
        <f>#REF!+G25+#REF!+#REF!+G373</f>
        <v>#REF!</v>
      </c>
      <c r="H579" s="56">
        <f>H25+H373+H500</f>
        <v>388600.21486999997</v>
      </c>
      <c r="I579" s="56">
        <f>I25+I373+I500</f>
        <v>362767.04574999993</v>
      </c>
      <c r="J579" s="130">
        <f>J25+J373+J500</f>
        <v>277.1053240899287</v>
      </c>
      <c r="K579" s="122"/>
      <c r="L579" s="140"/>
    </row>
    <row r="580" spans="1:12" s="12" customFormat="1" ht="12.75">
      <c r="A580" s="43"/>
      <c r="B580" s="43"/>
      <c r="C580" s="43"/>
      <c r="D580" s="43"/>
      <c r="E580" s="43"/>
      <c r="F580" s="75" t="s">
        <v>266</v>
      </c>
      <c r="G580" s="76" t="e">
        <f>#REF!</f>
        <v>#REF!</v>
      </c>
      <c r="H580" s="56">
        <f>H374+H26</f>
        <v>58232.26294999999</v>
      </c>
      <c r="I580" s="56">
        <f>I374+I26</f>
        <v>58232.26294999999</v>
      </c>
      <c r="J580" s="130">
        <f>J374+J26</f>
        <v>200</v>
      </c>
      <c r="K580" s="122"/>
      <c r="L580" s="140"/>
    </row>
    <row r="581" spans="1:12" s="12" customFormat="1" ht="12.75">
      <c r="A581" s="43"/>
      <c r="B581" s="43"/>
      <c r="C581" s="43"/>
      <c r="D581" s="43"/>
      <c r="E581" s="43"/>
      <c r="F581" s="54" t="s">
        <v>267</v>
      </c>
      <c r="G581" s="59" t="e">
        <f>G39+#REF!</f>
        <v>#REF!</v>
      </c>
      <c r="H581" s="56">
        <f>H384+H39</f>
        <v>317200.35556</v>
      </c>
      <c r="I581" s="56">
        <f>I384+I39</f>
        <v>292089.48060999997</v>
      </c>
      <c r="J581" s="130">
        <f>J384+J39</f>
        <v>173.36229581734725</v>
      </c>
      <c r="K581" s="122"/>
      <c r="L581" s="140"/>
    </row>
    <row r="582" spans="1:12" s="12" customFormat="1" ht="12.75">
      <c r="A582" s="43"/>
      <c r="B582" s="43"/>
      <c r="C582" s="43"/>
      <c r="D582" s="43"/>
      <c r="E582" s="43"/>
      <c r="F582" s="54" t="s">
        <v>268</v>
      </c>
      <c r="G582" s="79" t="e">
        <f>#REF!+G84+#REF!+#REF!+#REF!</f>
        <v>#REF!</v>
      </c>
      <c r="H582" s="56">
        <f>H84</f>
        <v>625.364</v>
      </c>
      <c r="I582" s="56">
        <f>I84</f>
        <v>595.68737</v>
      </c>
      <c r="J582" s="130">
        <f>J84</f>
        <v>95.25450297746592</v>
      </c>
      <c r="K582" s="122"/>
      <c r="L582" s="140"/>
    </row>
    <row r="583" spans="1:12" s="12" customFormat="1" ht="12.75">
      <c r="A583" s="43"/>
      <c r="B583" s="43"/>
      <c r="C583" s="43"/>
      <c r="D583" s="43"/>
      <c r="E583" s="43"/>
      <c r="F583" s="54" t="s">
        <v>269</v>
      </c>
      <c r="G583" s="55" t="e">
        <f>G88+#REF!</f>
        <v>#REF!</v>
      </c>
      <c r="H583" s="56">
        <f>H501+H88+H417</f>
        <v>3628.5580000000004</v>
      </c>
      <c r="I583" s="56">
        <f>I501+I88+I417</f>
        <v>3551.5284000000006</v>
      </c>
      <c r="J583" s="130">
        <f>J501+J88+J417</f>
        <v>294.6665406900781</v>
      </c>
      <c r="K583" s="122"/>
      <c r="L583" s="140"/>
    </row>
    <row r="584" spans="1:12" s="12" customFormat="1" ht="13.5" thickBot="1">
      <c r="A584" s="43"/>
      <c r="B584" s="43"/>
      <c r="C584" s="43"/>
      <c r="D584" s="43"/>
      <c r="E584" s="43"/>
      <c r="F584" s="67" t="s">
        <v>270</v>
      </c>
      <c r="G584" s="68" t="e">
        <f>G97</f>
        <v>#REF!</v>
      </c>
      <c r="H584" s="56">
        <f>H97+H422</f>
        <v>8913.67436</v>
      </c>
      <c r="I584" s="56">
        <f>I97+I422</f>
        <v>8298.08642</v>
      </c>
      <c r="J584" s="130">
        <f>J97+J422</f>
        <v>178.04520696865308</v>
      </c>
      <c r="K584" s="122"/>
      <c r="L584" s="140"/>
    </row>
    <row r="585" spans="1:12" s="12" customFormat="1" ht="13.5" thickBot="1">
      <c r="A585" s="43"/>
      <c r="B585" s="43"/>
      <c r="C585" s="43"/>
      <c r="D585" s="43"/>
      <c r="E585" s="80">
        <f>SUM(H586:H588)</f>
        <v>21747.88924</v>
      </c>
      <c r="F585" s="106" t="s">
        <v>211</v>
      </c>
      <c r="G585" s="73" t="e">
        <f>#REF!+G507</f>
        <v>#REF!</v>
      </c>
      <c r="H585" s="56">
        <f>H507+H426+H185</f>
        <v>21747.88924</v>
      </c>
      <c r="I585" s="56">
        <f>I507+I426+I185</f>
        <v>21722.44524</v>
      </c>
      <c r="J585" s="130">
        <f>J507+J426+J185</f>
        <v>299.87163727808104</v>
      </c>
      <c r="K585" s="122"/>
      <c r="L585" s="140"/>
    </row>
    <row r="586" spans="1:12" s="12" customFormat="1" ht="12.75">
      <c r="A586" s="43"/>
      <c r="B586" s="43"/>
      <c r="C586" s="43"/>
      <c r="D586" s="43"/>
      <c r="E586" s="43"/>
      <c r="F586" s="75" t="s">
        <v>271</v>
      </c>
      <c r="G586" s="76" t="e">
        <f>G508</f>
        <v>#REF!</v>
      </c>
      <c r="H586" s="56">
        <f>H508+H186</f>
        <v>18935.02724</v>
      </c>
      <c r="I586" s="56">
        <f>I508+I186</f>
        <v>18935.02724</v>
      </c>
      <c r="J586" s="130">
        <f>J508+J186</f>
        <v>200</v>
      </c>
      <c r="K586" s="122"/>
      <c r="L586" s="140"/>
    </row>
    <row r="587" spans="1:12" s="12" customFormat="1" ht="12.75">
      <c r="A587" s="43"/>
      <c r="B587" s="43"/>
      <c r="C587" s="43"/>
      <c r="D587" s="43"/>
      <c r="E587" s="43"/>
      <c r="F587" s="54" t="s">
        <v>272</v>
      </c>
      <c r="G587" s="55" t="e">
        <f>#REF!</f>
        <v>#REF!</v>
      </c>
      <c r="H587" s="56">
        <f>H528+H427</f>
        <v>2812.862</v>
      </c>
      <c r="I587" s="56">
        <f>I528+I427</f>
        <v>2787.418</v>
      </c>
      <c r="J587" s="130">
        <f>J528+J427</f>
        <v>198.94548465681004</v>
      </c>
      <c r="K587" s="122"/>
      <c r="L587" s="140"/>
    </row>
    <row r="588" spans="1:12" s="12" customFormat="1" ht="13.5" thickBot="1">
      <c r="A588" s="43"/>
      <c r="B588" s="43"/>
      <c r="C588" s="43"/>
      <c r="D588" s="43"/>
      <c r="E588" s="43"/>
      <c r="F588" s="67" t="s">
        <v>273</v>
      </c>
      <c r="G588" s="68" t="e">
        <f>#REF!+#REF!</f>
        <v>#REF!</v>
      </c>
      <c r="H588" s="56"/>
      <c r="I588" s="56"/>
      <c r="J588" s="130"/>
      <c r="K588" s="122"/>
      <c r="L588" s="140"/>
    </row>
    <row r="589" spans="1:12" s="12" customFormat="1" ht="13.5" thickBot="1">
      <c r="A589" s="43"/>
      <c r="B589" s="43"/>
      <c r="C589" s="43"/>
      <c r="D589" s="43"/>
      <c r="E589" s="66">
        <f>H590</f>
        <v>830</v>
      </c>
      <c r="F589" s="106" t="s">
        <v>11</v>
      </c>
      <c r="G589" s="73" t="e">
        <f>#REF!+#REF!</f>
        <v>#REF!</v>
      </c>
      <c r="H589" s="56">
        <f aca="true" t="shared" si="17" ref="H589:J590">H430</f>
        <v>830</v>
      </c>
      <c r="I589" s="56">
        <f t="shared" si="17"/>
        <v>830</v>
      </c>
      <c r="J589" s="130">
        <f t="shared" si="17"/>
        <v>100</v>
      </c>
      <c r="K589" s="122"/>
      <c r="L589" s="140"/>
    </row>
    <row r="590" spans="1:12" s="12" customFormat="1" ht="12.75">
      <c r="A590" s="43"/>
      <c r="B590" s="43"/>
      <c r="C590" s="43"/>
      <c r="D590" s="43"/>
      <c r="E590" s="43"/>
      <c r="F590" s="67" t="s">
        <v>274</v>
      </c>
      <c r="G590" s="68"/>
      <c r="H590" s="56">
        <f t="shared" si="17"/>
        <v>830</v>
      </c>
      <c r="I590" s="56">
        <f t="shared" si="17"/>
        <v>830</v>
      </c>
      <c r="J590" s="130">
        <f t="shared" si="17"/>
        <v>100</v>
      </c>
      <c r="K590" s="122"/>
      <c r="L590" s="140"/>
    </row>
    <row r="591" spans="1:12" s="12" customFormat="1" ht="13.5" thickBot="1">
      <c r="A591" s="43"/>
      <c r="B591" s="43"/>
      <c r="C591" s="43"/>
      <c r="D591" s="43"/>
      <c r="E591" s="43"/>
      <c r="F591" s="67" t="s">
        <v>275</v>
      </c>
      <c r="G591" s="68" t="e">
        <f>#REF!</f>
        <v>#REF!</v>
      </c>
      <c r="H591" s="56"/>
      <c r="I591" s="56"/>
      <c r="J591" s="130"/>
      <c r="K591" s="122"/>
      <c r="L591" s="140"/>
    </row>
    <row r="592" spans="1:12" s="12" customFormat="1" ht="13.5" thickBot="1">
      <c r="A592" s="43"/>
      <c r="B592" s="43"/>
      <c r="C592" s="43"/>
      <c r="D592" s="43"/>
      <c r="E592" s="66">
        <f>SUM(H593:H596)</f>
        <v>18642.3605</v>
      </c>
      <c r="F592" s="106" t="s">
        <v>12</v>
      </c>
      <c r="G592" s="73" t="e">
        <f>G109+#REF!+#REF!</f>
        <v>#REF!</v>
      </c>
      <c r="H592" s="56">
        <f>H538+H449+H109</f>
        <v>18642.3605</v>
      </c>
      <c r="I592" s="56">
        <f>I538+I449+I109</f>
        <v>9726.369859999999</v>
      </c>
      <c r="J592" s="130">
        <f>J538+J449+J109</f>
        <v>241.76526561094906</v>
      </c>
      <c r="K592" s="122"/>
      <c r="L592" s="140"/>
    </row>
    <row r="593" spans="1:12" s="12" customFormat="1" ht="12.75">
      <c r="A593" s="43"/>
      <c r="B593" s="43"/>
      <c r="C593" s="43"/>
      <c r="D593" s="43"/>
      <c r="E593" s="43"/>
      <c r="F593" s="75" t="s">
        <v>276</v>
      </c>
      <c r="G593" s="76" t="e">
        <f>#REF!</f>
        <v>#REF!</v>
      </c>
      <c r="H593" s="56">
        <f>H450</f>
        <v>275.065</v>
      </c>
      <c r="I593" s="56">
        <f>I450</f>
        <v>275.065</v>
      </c>
      <c r="J593" s="130">
        <f>J450</f>
        <v>100</v>
      </c>
      <c r="K593" s="122"/>
      <c r="L593" s="140"/>
    </row>
    <row r="594" spans="1:12" s="12" customFormat="1" ht="12.75">
      <c r="A594" s="43"/>
      <c r="B594" s="43"/>
      <c r="C594" s="43"/>
      <c r="D594" s="43"/>
      <c r="E594" s="43"/>
      <c r="F594" s="54" t="s">
        <v>277</v>
      </c>
      <c r="G594" s="55" t="e">
        <f>#REF!+#REF!+#REF!</f>
        <v>#REF!</v>
      </c>
      <c r="H594" s="56">
        <f>H453</f>
        <v>5235.099</v>
      </c>
      <c r="I594" s="56">
        <f>I453</f>
        <v>5235.097</v>
      </c>
      <c r="J594" s="130">
        <f>J453</f>
        <v>99.99996179632896</v>
      </c>
      <c r="K594" s="122"/>
      <c r="L594" s="140"/>
    </row>
    <row r="595" spans="1:12" s="12" customFormat="1" ht="12.75">
      <c r="A595" s="43"/>
      <c r="B595" s="43"/>
      <c r="C595" s="43"/>
      <c r="D595" s="43"/>
      <c r="E595" s="43"/>
      <c r="F595" s="67" t="s">
        <v>278</v>
      </c>
      <c r="G595" s="68" t="e">
        <f>G110</f>
        <v>#REF!</v>
      </c>
      <c r="H595" s="56">
        <f>H110+H482</f>
        <v>12869.296499999999</v>
      </c>
      <c r="I595" s="56">
        <f>I110+I482</f>
        <v>3953.30786</v>
      </c>
      <c r="J595" s="130">
        <f>J110+J482</f>
        <v>116.42731438835627</v>
      </c>
      <c r="K595" s="122"/>
      <c r="L595" s="140"/>
    </row>
    <row r="596" spans="1:12" s="12" customFormat="1" ht="13.5" thickBot="1">
      <c r="A596" s="43"/>
      <c r="B596" s="43"/>
      <c r="C596" s="43"/>
      <c r="D596" s="43"/>
      <c r="E596" s="43"/>
      <c r="F596" s="67" t="s">
        <v>279</v>
      </c>
      <c r="G596" s="68" t="e">
        <f>#REF!</f>
        <v>#REF!</v>
      </c>
      <c r="H596" s="56">
        <f>H539+H485</f>
        <v>262.9</v>
      </c>
      <c r="I596" s="56">
        <f>I539+I485</f>
        <v>262.9</v>
      </c>
      <c r="J596" s="130">
        <f>J539+J485</f>
        <v>200</v>
      </c>
      <c r="K596" s="122"/>
      <c r="L596" s="140"/>
    </row>
    <row r="597" spans="1:12" s="12" customFormat="1" ht="13.5" thickBot="1">
      <c r="A597" s="43"/>
      <c r="B597" s="43"/>
      <c r="C597" s="43"/>
      <c r="D597" s="43"/>
      <c r="E597" s="66">
        <f>H598</f>
        <v>1127.0439999999999</v>
      </c>
      <c r="F597" s="110">
        <v>11</v>
      </c>
      <c r="G597" s="73"/>
      <c r="H597" s="56">
        <f aca="true" t="shared" si="18" ref="H597:J598">H543+H193</f>
        <v>1127.0439999999999</v>
      </c>
      <c r="I597" s="56">
        <f t="shared" si="18"/>
        <v>1127.0439999999999</v>
      </c>
      <c r="J597" s="130">
        <f t="shared" si="18"/>
        <v>200</v>
      </c>
      <c r="K597" s="122"/>
      <c r="L597" s="140"/>
    </row>
    <row r="598" spans="1:12" s="12" customFormat="1" ht="13.5" thickBot="1">
      <c r="A598" s="43"/>
      <c r="B598" s="43"/>
      <c r="C598" s="43"/>
      <c r="D598" s="43"/>
      <c r="E598" s="43"/>
      <c r="F598" s="72">
        <v>1101</v>
      </c>
      <c r="G598" s="72"/>
      <c r="H598" s="56">
        <f t="shared" si="18"/>
        <v>1127.0439999999999</v>
      </c>
      <c r="I598" s="56">
        <f t="shared" si="18"/>
        <v>1127.0439999999999</v>
      </c>
      <c r="J598" s="130">
        <f t="shared" si="18"/>
        <v>200</v>
      </c>
      <c r="K598" s="122"/>
      <c r="L598" s="140"/>
    </row>
    <row r="599" spans="1:12" s="12" customFormat="1" ht="13.5" thickBot="1">
      <c r="A599" s="43"/>
      <c r="B599" s="43"/>
      <c r="C599" s="43"/>
      <c r="D599" s="43"/>
      <c r="E599" s="66">
        <f>H600</f>
        <v>1293.35</v>
      </c>
      <c r="F599" s="111">
        <v>12</v>
      </c>
      <c r="G599" s="73"/>
      <c r="H599" s="56">
        <f aca="true" t="shared" si="19" ref="H599:J600">H488</f>
        <v>1293.35</v>
      </c>
      <c r="I599" s="56">
        <f t="shared" si="19"/>
        <v>1293.35</v>
      </c>
      <c r="J599" s="130">
        <f t="shared" si="19"/>
        <v>100</v>
      </c>
      <c r="K599" s="122"/>
      <c r="L599" s="140"/>
    </row>
    <row r="600" spans="1:12" s="12" customFormat="1" ht="13.5" thickBot="1">
      <c r="A600" s="43"/>
      <c r="B600" s="43"/>
      <c r="C600" s="43"/>
      <c r="D600" s="43"/>
      <c r="E600" s="43"/>
      <c r="F600" s="55">
        <v>1202</v>
      </c>
      <c r="G600" s="55"/>
      <c r="H600" s="56">
        <f t="shared" si="19"/>
        <v>1293.35</v>
      </c>
      <c r="I600" s="56">
        <f t="shared" si="19"/>
        <v>1293.35</v>
      </c>
      <c r="J600" s="130">
        <f t="shared" si="19"/>
        <v>100</v>
      </c>
      <c r="K600" s="122"/>
      <c r="L600" s="140"/>
    </row>
    <row r="601" spans="1:12" s="12" customFormat="1" ht="13.5" thickBot="1">
      <c r="A601" s="43"/>
      <c r="B601" s="43"/>
      <c r="C601" s="43"/>
      <c r="D601" s="43"/>
      <c r="E601" s="66">
        <f>H602</f>
        <v>233.422</v>
      </c>
      <c r="F601" s="111">
        <v>13</v>
      </c>
      <c r="G601" s="73"/>
      <c r="H601" s="56">
        <f aca="true" t="shared" si="20" ref="H601:J602">H147</f>
        <v>233.422</v>
      </c>
      <c r="I601" s="56">
        <f t="shared" si="20"/>
        <v>233.08378</v>
      </c>
      <c r="J601" s="130">
        <f t="shared" si="20"/>
        <v>99.8551036320484</v>
      </c>
      <c r="K601" s="122"/>
      <c r="L601" s="140"/>
    </row>
    <row r="602" spans="1:12" s="12" customFormat="1" ht="13.5" thickBot="1">
      <c r="A602" s="43"/>
      <c r="B602" s="43"/>
      <c r="C602" s="43"/>
      <c r="D602" s="43"/>
      <c r="E602" s="43"/>
      <c r="F602" s="76">
        <v>1301</v>
      </c>
      <c r="G602" s="76"/>
      <c r="H602" s="56">
        <f t="shared" si="20"/>
        <v>233.422</v>
      </c>
      <c r="I602" s="56">
        <f t="shared" si="20"/>
        <v>233.08378</v>
      </c>
      <c r="J602" s="130">
        <f t="shared" si="20"/>
        <v>99.8551036320484</v>
      </c>
      <c r="K602" s="122"/>
      <c r="L602" s="140"/>
    </row>
    <row r="603" spans="1:12" s="12" customFormat="1" ht="13.5" thickBot="1">
      <c r="A603" s="43"/>
      <c r="B603" s="43"/>
      <c r="C603" s="43"/>
      <c r="D603" s="43"/>
      <c r="E603" s="66">
        <f>SUM(H604:H606)</f>
        <v>34916.912</v>
      </c>
      <c r="F603" s="111">
        <v>14</v>
      </c>
      <c r="G603" s="73"/>
      <c r="H603" s="56">
        <f aca="true" t="shared" si="21" ref="H603:J604">H197</f>
        <v>34916.912</v>
      </c>
      <c r="I603" s="56">
        <f t="shared" si="21"/>
        <v>34916.912</v>
      </c>
      <c r="J603" s="130">
        <f t="shared" si="21"/>
        <v>100</v>
      </c>
      <c r="K603" s="122"/>
      <c r="L603" s="140"/>
    </row>
    <row r="604" spans="1:12" s="12" customFormat="1" ht="12.75">
      <c r="A604" s="43"/>
      <c r="B604" s="43"/>
      <c r="C604" s="43"/>
      <c r="D604" s="43"/>
      <c r="E604" s="43"/>
      <c r="F604" s="76">
        <v>1401</v>
      </c>
      <c r="G604" s="76"/>
      <c r="H604" s="56">
        <f t="shared" si="21"/>
        <v>30166.12</v>
      </c>
      <c r="I604" s="56">
        <f t="shared" si="21"/>
        <v>30166.12</v>
      </c>
      <c r="J604" s="130">
        <f t="shared" si="21"/>
        <v>100</v>
      </c>
      <c r="K604" s="122"/>
      <c r="L604" s="140"/>
    </row>
    <row r="605" spans="1:12" s="12" customFormat="1" ht="12.75">
      <c r="A605" s="43"/>
      <c r="B605" s="43"/>
      <c r="C605" s="43"/>
      <c r="D605" s="43"/>
      <c r="E605" s="43"/>
      <c r="F605" s="55">
        <v>1402</v>
      </c>
      <c r="G605" s="55"/>
      <c r="H605" s="56"/>
      <c r="I605" s="56"/>
      <c r="J605" s="130"/>
      <c r="K605" s="122"/>
      <c r="L605" s="140"/>
    </row>
    <row r="606" spans="1:12" s="12" customFormat="1" ht="12.75">
      <c r="A606" s="43"/>
      <c r="B606" s="43"/>
      <c r="C606" s="43"/>
      <c r="D606" s="43"/>
      <c r="E606" s="43"/>
      <c r="F606" s="68">
        <v>1403</v>
      </c>
      <c r="G606" s="68"/>
      <c r="H606" s="56">
        <f>H206</f>
        <v>4750.792</v>
      </c>
      <c r="I606" s="56">
        <f>I206</f>
        <v>4750.792</v>
      </c>
      <c r="J606" s="130">
        <f>J206</f>
        <v>100</v>
      </c>
      <c r="K606" s="122"/>
      <c r="L606" s="140"/>
    </row>
    <row r="607" spans="1:12" s="12" customFormat="1" ht="12.75">
      <c r="A607" s="43"/>
      <c r="B607" s="43"/>
      <c r="C607" s="43"/>
      <c r="D607" s="43"/>
      <c r="E607" s="66">
        <f>H607</f>
        <v>0</v>
      </c>
      <c r="F607" s="55">
        <v>9999</v>
      </c>
      <c r="G607" s="55"/>
      <c r="H607" s="56"/>
      <c r="I607" s="56"/>
      <c r="J607" s="130"/>
      <c r="K607" s="122"/>
      <c r="L607" s="140"/>
    </row>
    <row r="608" spans="1:12" s="12" customFormat="1" ht="13.5" thickBot="1">
      <c r="A608" s="43"/>
      <c r="B608" s="43"/>
      <c r="C608" s="43"/>
      <c r="D608" s="43"/>
      <c r="E608" s="70">
        <f>SUM(E555:E607)</f>
        <v>676353.89768</v>
      </c>
      <c r="F608" s="81" t="s">
        <v>280</v>
      </c>
      <c r="G608" s="82" t="e">
        <f>G555+G568+G571+G575+G579+G585+G589+G592+#REF!</f>
        <v>#REF!</v>
      </c>
      <c r="H608" s="56">
        <f>H555+H566+H568+H571+H575++H579+H585+H589+H592++H597++H599+H601+H603+H607</f>
        <v>676353.8976799999</v>
      </c>
      <c r="I608" s="56">
        <f>I555+I566+I568+I571+I575++I579+I585+I589+I592++I597++I599+I601+I603+I607</f>
        <v>636026.5307799999</v>
      </c>
      <c r="J608" s="130">
        <f>J555+J566+J568+J571+J575++J579+J585+J589+J592++J597++J599+J601+J603+J607</f>
        <v>2478.4690540507654</v>
      </c>
      <c r="K608" s="122"/>
      <c r="L608" s="140"/>
    </row>
    <row r="609" spans="1:12" s="12" customFormat="1" ht="13.5" thickBot="1">
      <c r="A609" s="43"/>
      <c r="B609" s="43"/>
      <c r="C609" s="43"/>
      <c r="D609" s="43"/>
      <c r="E609" s="43"/>
      <c r="F609" s="83"/>
      <c r="G609" s="43"/>
      <c r="H609" s="168">
        <f>H549-H608</f>
        <v>0</v>
      </c>
      <c r="I609" s="168">
        <f>I549-I608</f>
        <v>0</v>
      </c>
      <c r="J609" s="117">
        <f>J549-J608</f>
        <v>-2384.431519416653</v>
      </c>
      <c r="K609" s="122"/>
      <c r="L609" s="140"/>
    </row>
    <row r="610" spans="1:12" s="12" customFormat="1" ht="12.75">
      <c r="A610" s="43"/>
      <c r="B610" s="43"/>
      <c r="C610" s="43"/>
      <c r="D610" s="43"/>
      <c r="E610" s="43"/>
      <c r="F610" s="83"/>
      <c r="G610" s="43"/>
      <c r="H610" s="56"/>
      <c r="I610" s="56"/>
      <c r="J610" s="116"/>
      <c r="K610" s="116"/>
      <c r="L610" s="140"/>
    </row>
    <row r="611" spans="1:12" s="12" customFormat="1" ht="12.75">
      <c r="A611" s="43"/>
      <c r="B611" s="43"/>
      <c r="C611" s="43"/>
      <c r="D611" s="43"/>
      <c r="E611" s="43"/>
      <c r="F611" s="83"/>
      <c r="G611" s="43"/>
      <c r="H611" s="170">
        <f>H549-H608</f>
        <v>0</v>
      </c>
      <c r="I611" s="170"/>
      <c r="J611" s="135">
        <f>J608-J610</f>
        <v>2478.4690540507654</v>
      </c>
      <c r="K611" s="135"/>
      <c r="L611" s="140"/>
    </row>
    <row r="612" spans="1:12" s="12" customFormat="1" ht="12.75">
      <c r="A612" s="43"/>
      <c r="B612" s="43"/>
      <c r="C612" s="43"/>
      <c r="D612" s="43"/>
      <c r="E612" s="43"/>
      <c r="F612" s="83"/>
      <c r="G612" s="43"/>
      <c r="H612" s="170"/>
      <c r="I612" s="170"/>
      <c r="J612" s="135"/>
      <c r="K612" s="115"/>
      <c r="L612" s="140"/>
    </row>
    <row r="613" spans="1:12" s="12" customFormat="1" ht="12.75">
      <c r="A613" s="43"/>
      <c r="B613" s="1"/>
      <c r="C613" s="1"/>
      <c r="D613" s="1"/>
      <c r="E613" s="1"/>
      <c r="F613" s="1"/>
      <c r="G613" s="1"/>
      <c r="J613" s="140"/>
      <c r="K613" s="112"/>
      <c r="L613" s="140"/>
    </row>
    <row r="614" spans="1:12" s="12" customFormat="1" ht="12.75">
      <c r="A614" s="43"/>
      <c r="B614" s="1"/>
      <c r="C614" s="1"/>
      <c r="D614" s="1"/>
      <c r="E614" s="1"/>
      <c r="F614" s="1"/>
      <c r="G614" s="1"/>
      <c r="J614" s="140"/>
      <c r="K614" s="112"/>
      <c r="L614" s="140"/>
    </row>
    <row r="615" spans="1:12" s="12" customFormat="1" ht="12.75">
      <c r="A615" s="43"/>
      <c r="B615" s="1"/>
      <c r="C615" s="1"/>
      <c r="D615" s="1"/>
      <c r="E615" s="1"/>
      <c r="F615" s="1"/>
      <c r="G615" s="1"/>
      <c r="J615" s="140"/>
      <c r="K615" s="112"/>
      <c r="L615" s="140"/>
    </row>
    <row r="616" spans="1:12" s="12" customFormat="1" ht="12.75">
      <c r="A616" s="43"/>
      <c r="B616" s="1"/>
      <c r="C616" s="1"/>
      <c r="D616" s="1"/>
      <c r="E616" s="1"/>
      <c r="F616" s="1"/>
      <c r="G616" s="1"/>
      <c r="J616" s="140"/>
      <c r="K616" s="112"/>
      <c r="L616" s="140"/>
    </row>
    <row r="617" spans="1:12" s="12" customFormat="1" ht="12.75">
      <c r="A617" s="43"/>
      <c r="B617" s="1"/>
      <c r="C617" s="1"/>
      <c r="D617" s="1"/>
      <c r="E617" s="1"/>
      <c r="F617" s="1"/>
      <c r="G617" s="1"/>
      <c r="J617" s="140"/>
      <c r="K617" s="112"/>
      <c r="L617" s="140"/>
    </row>
    <row r="618" spans="1:12" s="12" customFormat="1" ht="12.75">
      <c r="A618" s="43"/>
      <c r="B618" s="1"/>
      <c r="C618" s="1"/>
      <c r="D618" s="1"/>
      <c r="E618" s="1"/>
      <c r="F618" s="1"/>
      <c r="G618" s="1"/>
      <c r="J618" s="140"/>
      <c r="K618" s="112"/>
      <c r="L618" s="140"/>
    </row>
    <row r="619" spans="1:12" s="12" customFormat="1" ht="12.75">
      <c r="A619" s="43"/>
      <c r="B619" s="1"/>
      <c r="C619" s="1"/>
      <c r="D619" s="1"/>
      <c r="E619" s="1"/>
      <c r="F619" s="1"/>
      <c r="G619" s="1"/>
      <c r="J619" s="140"/>
      <c r="K619" s="112"/>
      <c r="L619" s="140"/>
    </row>
    <row r="620" spans="1:12" s="12" customFormat="1" ht="12.75">
      <c r="A620" s="43"/>
      <c r="B620" s="1"/>
      <c r="C620" s="1"/>
      <c r="D620" s="1"/>
      <c r="E620" s="1"/>
      <c r="F620" s="1"/>
      <c r="G620" s="1"/>
      <c r="J620" s="140"/>
      <c r="K620" s="112"/>
      <c r="L620" s="140"/>
    </row>
    <row r="621" spans="1:12" s="12" customFormat="1" ht="12.75">
      <c r="A621" s="43"/>
      <c r="B621" s="1"/>
      <c r="C621" s="1"/>
      <c r="D621" s="1"/>
      <c r="E621" s="1"/>
      <c r="F621" s="1"/>
      <c r="G621" s="1"/>
      <c r="J621" s="140"/>
      <c r="K621" s="112"/>
      <c r="L621" s="140"/>
    </row>
    <row r="622" spans="1:12" s="12" customFormat="1" ht="12.75">
      <c r="A622" s="43"/>
      <c r="B622" s="1"/>
      <c r="C622" s="1"/>
      <c r="D622" s="1"/>
      <c r="E622" s="1"/>
      <c r="F622" s="1"/>
      <c r="G622" s="1"/>
      <c r="J622" s="140"/>
      <c r="K622" s="112"/>
      <c r="L622" s="140"/>
    </row>
    <row r="623" spans="1:12" s="12" customFormat="1" ht="12.75">
      <c r="A623" s="43"/>
      <c r="B623" s="1"/>
      <c r="C623" s="1"/>
      <c r="D623" s="1"/>
      <c r="E623" s="1"/>
      <c r="F623" s="1"/>
      <c r="G623" s="1"/>
      <c r="J623" s="140"/>
      <c r="K623" s="112"/>
      <c r="L623" s="140"/>
    </row>
    <row r="624" spans="1:12" s="12" customFormat="1" ht="12.75">
      <c r="A624" s="43"/>
      <c r="B624" s="1"/>
      <c r="C624" s="1"/>
      <c r="D624" s="1"/>
      <c r="E624" s="1"/>
      <c r="F624" s="1"/>
      <c r="G624" s="1"/>
      <c r="J624" s="140"/>
      <c r="K624" s="112"/>
      <c r="L624" s="140"/>
    </row>
    <row r="625" spans="1:12" s="12" customFormat="1" ht="12.75">
      <c r="A625" s="43"/>
      <c r="B625" s="1"/>
      <c r="C625" s="1"/>
      <c r="D625" s="1"/>
      <c r="E625" s="1"/>
      <c r="F625" s="1"/>
      <c r="G625" s="1"/>
      <c r="J625" s="140"/>
      <c r="K625" s="112"/>
      <c r="L625" s="140"/>
    </row>
    <row r="626" spans="1:12" s="12" customFormat="1" ht="12.75">
      <c r="A626" s="43"/>
      <c r="B626" s="1"/>
      <c r="C626" s="1"/>
      <c r="D626" s="1"/>
      <c r="E626" s="1"/>
      <c r="F626" s="1"/>
      <c r="G626" s="1"/>
      <c r="J626" s="140"/>
      <c r="K626" s="112"/>
      <c r="L626" s="140"/>
    </row>
    <row r="627" spans="1:12" s="12" customFormat="1" ht="12.75">
      <c r="A627" s="43"/>
      <c r="B627" s="1"/>
      <c r="C627" s="1"/>
      <c r="D627" s="1"/>
      <c r="E627" s="1"/>
      <c r="F627" s="1"/>
      <c r="G627" s="1"/>
      <c r="J627" s="140"/>
      <c r="K627" s="112"/>
      <c r="L627" s="140"/>
    </row>
    <row r="628" spans="1:12" s="12" customFormat="1" ht="12.75">
      <c r="A628" s="43"/>
      <c r="B628" s="1"/>
      <c r="C628" s="1"/>
      <c r="D628" s="1"/>
      <c r="E628" s="1"/>
      <c r="F628" s="1"/>
      <c r="G628" s="1"/>
      <c r="J628" s="140"/>
      <c r="K628" s="112"/>
      <c r="L628" s="140"/>
    </row>
    <row r="629" spans="1:12" s="12" customFormat="1" ht="12.75">
      <c r="A629" s="43"/>
      <c r="B629" s="1"/>
      <c r="C629" s="1"/>
      <c r="D629" s="1"/>
      <c r="E629" s="1"/>
      <c r="F629" s="1"/>
      <c r="G629" s="1"/>
      <c r="J629" s="140"/>
      <c r="K629" s="112"/>
      <c r="L629" s="140"/>
    </row>
    <row r="630" spans="1:12" s="12" customFormat="1" ht="12.75">
      <c r="A630" s="43"/>
      <c r="B630" s="1"/>
      <c r="C630" s="1"/>
      <c r="D630" s="1"/>
      <c r="E630" s="1"/>
      <c r="F630" s="1"/>
      <c r="G630" s="1"/>
      <c r="J630" s="140"/>
      <c r="K630" s="112"/>
      <c r="L630" s="140"/>
    </row>
    <row r="631" spans="1:12" s="12" customFormat="1" ht="12.75">
      <c r="A631" s="43"/>
      <c r="B631" s="1"/>
      <c r="C631" s="1"/>
      <c r="D631" s="1"/>
      <c r="E631" s="1"/>
      <c r="F631" s="1"/>
      <c r="G631" s="1"/>
      <c r="J631" s="140"/>
      <c r="K631" s="112"/>
      <c r="L631" s="140"/>
    </row>
    <row r="632" spans="1:12" s="12" customFormat="1" ht="12.75">
      <c r="A632" s="43"/>
      <c r="B632" s="1"/>
      <c r="C632" s="1"/>
      <c r="D632" s="1"/>
      <c r="E632" s="1"/>
      <c r="F632" s="1"/>
      <c r="G632" s="1"/>
      <c r="J632" s="140"/>
      <c r="K632" s="112"/>
      <c r="L632" s="140"/>
    </row>
    <row r="633" spans="1:12" s="12" customFormat="1" ht="12.75">
      <c r="A633" s="43"/>
      <c r="B633" s="1"/>
      <c r="C633" s="1"/>
      <c r="D633" s="1"/>
      <c r="E633" s="1"/>
      <c r="F633" s="1"/>
      <c r="G633" s="1"/>
      <c r="J633" s="140"/>
      <c r="K633" s="112"/>
      <c r="L633" s="140"/>
    </row>
    <row r="634" spans="1:12" s="12" customFormat="1" ht="12.75">
      <c r="A634" s="43"/>
      <c r="B634" s="1"/>
      <c r="C634" s="1"/>
      <c r="D634" s="1"/>
      <c r="E634" s="1"/>
      <c r="F634" s="1"/>
      <c r="G634" s="1"/>
      <c r="J634" s="140"/>
      <c r="K634" s="112"/>
      <c r="L634" s="140"/>
    </row>
    <row r="635" spans="1:12" s="12" customFormat="1" ht="12.75">
      <c r="A635" s="43"/>
      <c r="B635" s="1"/>
      <c r="C635" s="1"/>
      <c r="D635" s="1"/>
      <c r="E635" s="1"/>
      <c r="F635" s="1"/>
      <c r="G635" s="1"/>
      <c r="J635" s="140"/>
      <c r="K635" s="112"/>
      <c r="L635" s="140"/>
    </row>
    <row r="636" spans="1:12" s="12" customFormat="1" ht="12.75">
      <c r="A636" s="43"/>
      <c r="B636" s="1"/>
      <c r="C636" s="1"/>
      <c r="D636" s="1"/>
      <c r="E636" s="1"/>
      <c r="F636" s="1"/>
      <c r="G636" s="1"/>
      <c r="J636" s="140"/>
      <c r="K636" s="112"/>
      <c r="L636" s="140"/>
    </row>
    <row r="637" spans="1:12" s="12" customFormat="1" ht="12.75">
      <c r="A637" s="43"/>
      <c r="B637" s="1"/>
      <c r="C637" s="1"/>
      <c r="D637" s="1"/>
      <c r="E637" s="1"/>
      <c r="F637" s="1"/>
      <c r="G637" s="1"/>
      <c r="J637" s="140"/>
      <c r="K637" s="112"/>
      <c r="L637" s="140"/>
    </row>
    <row r="638" spans="1:12" s="12" customFormat="1" ht="12.75">
      <c r="A638" s="43"/>
      <c r="B638" s="1"/>
      <c r="C638" s="1"/>
      <c r="D638" s="1"/>
      <c r="E638" s="1"/>
      <c r="F638" s="1"/>
      <c r="G638" s="1"/>
      <c r="J638" s="140"/>
      <c r="K638" s="112"/>
      <c r="L638" s="140"/>
    </row>
    <row r="639" spans="1:12" s="12" customFormat="1" ht="12.75">
      <c r="A639" s="43"/>
      <c r="B639" s="1"/>
      <c r="C639" s="1"/>
      <c r="D639" s="1"/>
      <c r="E639" s="1"/>
      <c r="F639" s="1"/>
      <c r="G639" s="1"/>
      <c r="J639" s="140"/>
      <c r="K639" s="112"/>
      <c r="L639" s="140"/>
    </row>
    <row r="640" spans="1:12" s="12" customFormat="1" ht="12.75">
      <c r="A640" s="43"/>
      <c r="B640" s="1"/>
      <c r="C640" s="1"/>
      <c r="D640" s="1"/>
      <c r="E640" s="1"/>
      <c r="F640" s="1"/>
      <c r="G640" s="1"/>
      <c r="J640" s="140"/>
      <c r="K640" s="112"/>
      <c r="L640" s="140"/>
    </row>
    <row r="641" spans="1:12" s="12" customFormat="1" ht="12.75">
      <c r="A641" s="43"/>
      <c r="B641" s="1"/>
      <c r="C641" s="1"/>
      <c r="D641" s="1"/>
      <c r="E641" s="1"/>
      <c r="F641" s="1"/>
      <c r="G641" s="1"/>
      <c r="J641" s="140"/>
      <c r="K641" s="112"/>
      <c r="L641" s="140"/>
    </row>
    <row r="642" spans="1:12" s="12" customFormat="1" ht="12.75">
      <c r="A642" s="43"/>
      <c r="B642" s="1"/>
      <c r="C642" s="1"/>
      <c r="D642" s="1"/>
      <c r="E642" s="1"/>
      <c r="F642" s="1"/>
      <c r="G642" s="1"/>
      <c r="J642" s="140"/>
      <c r="K642" s="112"/>
      <c r="L642" s="140"/>
    </row>
    <row r="643" spans="1:12" s="12" customFormat="1" ht="12.75">
      <c r="A643" s="43"/>
      <c r="B643" s="1"/>
      <c r="C643" s="1"/>
      <c r="D643" s="1"/>
      <c r="E643" s="1"/>
      <c r="F643" s="1"/>
      <c r="G643" s="1"/>
      <c r="J643" s="140"/>
      <c r="K643" s="112"/>
      <c r="L643" s="140"/>
    </row>
    <row r="644" spans="1:12" s="12" customFormat="1" ht="12.75">
      <c r="A644" s="43"/>
      <c r="B644" s="1"/>
      <c r="C644" s="1"/>
      <c r="D644" s="1"/>
      <c r="E644" s="1"/>
      <c r="F644" s="1"/>
      <c r="G644" s="1"/>
      <c r="J644" s="140"/>
      <c r="K644" s="112"/>
      <c r="L644" s="140"/>
    </row>
    <row r="645" spans="1:12" s="12" customFormat="1" ht="12.75">
      <c r="A645" s="43"/>
      <c r="B645" s="1"/>
      <c r="C645" s="1"/>
      <c r="D645" s="1"/>
      <c r="E645" s="1"/>
      <c r="F645" s="1"/>
      <c r="G645" s="1"/>
      <c r="J645" s="140"/>
      <c r="K645" s="112"/>
      <c r="L645" s="140"/>
    </row>
    <row r="646" spans="1:12" s="12" customFormat="1" ht="12.75">
      <c r="A646" s="43"/>
      <c r="B646" s="1"/>
      <c r="C646" s="1"/>
      <c r="D646" s="1"/>
      <c r="E646" s="1"/>
      <c r="F646" s="1"/>
      <c r="G646" s="1"/>
      <c r="J646" s="140"/>
      <c r="K646" s="112"/>
      <c r="L646" s="140"/>
    </row>
    <row r="647" spans="1:12" s="12" customFormat="1" ht="12.75">
      <c r="A647" s="43"/>
      <c r="B647" s="1"/>
      <c r="C647" s="1"/>
      <c r="D647" s="1"/>
      <c r="E647" s="1"/>
      <c r="F647" s="1"/>
      <c r="G647" s="1"/>
      <c r="J647" s="140"/>
      <c r="K647" s="112"/>
      <c r="L647" s="140"/>
    </row>
    <row r="648" spans="1:12" s="12" customFormat="1" ht="12.75">
      <c r="A648" s="43"/>
      <c r="B648" s="1"/>
      <c r="C648" s="1"/>
      <c r="D648" s="1"/>
      <c r="E648" s="1"/>
      <c r="F648" s="1"/>
      <c r="G648" s="1"/>
      <c r="J648" s="140"/>
      <c r="K648" s="112"/>
      <c r="L648" s="140"/>
    </row>
    <row r="649" spans="1:12" s="12" customFormat="1" ht="12.75">
      <c r="A649" s="43"/>
      <c r="B649" s="1"/>
      <c r="C649" s="1"/>
      <c r="D649" s="1"/>
      <c r="E649" s="1"/>
      <c r="F649" s="1"/>
      <c r="G649" s="1"/>
      <c r="J649" s="140"/>
      <c r="K649" s="112"/>
      <c r="L649" s="140"/>
    </row>
    <row r="650" spans="1:12" s="12" customFormat="1" ht="12.75">
      <c r="A650" s="43"/>
      <c r="B650" s="1"/>
      <c r="C650" s="1"/>
      <c r="D650" s="1"/>
      <c r="E650" s="1"/>
      <c r="F650" s="1"/>
      <c r="G650" s="1"/>
      <c r="J650" s="140"/>
      <c r="K650" s="112"/>
      <c r="L650" s="140"/>
    </row>
    <row r="651" spans="1:12" s="12" customFormat="1" ht="12.75">
      <c r="A651" s="43"/>
      <c r="B651" s="1"/>
      <c r="C651" s="1"/>
      <c r="D651" s="1"/>
      <c r="E651" s="1"/>
      <c r="F651" s="1"/>
      <c r="G651" s="1"/>
      <c r="J651" s="140"/>
      <c r="K651" s="112"/>
      <c r="L651" s="140"/>
    </row>
    <row r="652" spans="1:12" s="12" customFormat="1" ht="12.75">
      <c r="A652" s="43"/>
      <c r="B652" s="1"/>
      <c r="C652" s="1"/>
      <c r="D652" s="1"/>
      <c r="E652" s="1"/>
      <c r="F652" s="1"/>
      <c r="G652" s="1"/>
      <c r="J652" s="140"/>
      <c r="K652" s="112"/>
      <c r="L652" s="140"/>
    </row>
    <row r="653" spans="1:12" s="12" customFormat="1" ht="12.75">
      <c r="A653" s="43"/>
      <c r="B653" s="1"/>
      <c r="C653" s="1"/>
      <c r="D653" s="1"/>
      <c r="E653" s="1"/>
      <c r="F653" s="1"/>
      <c r="G653" s="1"/>
      <c r="J653" s="140"/>
      <c r="K653" s="112"/>
      <c r="L653" s="140"/>
    </row>
    <row r="654" spans="1:12" s="12" customFormat="1" ht="12.75">
      <c r="A654" s="43"/>
      <c r="B654" s="1"/>
      <c r="C654" s="1"/>
      <c r="D654" s="1"/>
      <c r="E654" s="1"/>
      <c r="F654" s="1"/>
      <c r="G654" s="1"/>
      <c r="J654" s="140"/>
      <c r="K654" s="112"/>
      <c r="L654" s="140"/>
    </row>
    <row r="655" spans="1:12" s="12" customFormat="1" ht="12.75">
      <c r="A655" s="43"/>
      <c r="B655" s="1"/>
      <c r="C655" s="1"/>
      <c r="D655" s="1"/>
      <c r="E655" s="1"/>
      <c r="F655" s="1"/>
      <c r="G655" s="1"/>
      <c r="J655" s="140"/>
      <c r="K655" s="112"/>
      <c r="L655" s="140"/>
    </row>
    <row r="656" spans="1:12" s="12" customFormat="1" ht="12.75">
      <c r="A656" s="43"/>
      <c r="B656" s="1"/>
      <c r="C656" s="1"/>
      <c r="D656" s="1"/>
      <c r="E656" s="1"/>
      <c r="F656" s="1"/>
      <c r="G656" s="1"/>
      <c r="J656" s="140"/>
      <c r="K656" s="112"/>
      <c r="L656" s="140"/>
    </row>
    <row r="657" spans="1:12" s="12" customFormat="1" ht="12.75">
      <c r="A657" s="43"/>
      <c r="B657" s="1"/>
      <c r="C657" s="1"/>
      <c r="D657" s="1"/>
      <c r="E657" s="1"/>
      <c r="F657" s="1"/>
      <c r="G657" s="1"/>
      <c r="J657" s="140"/>
      <c r="K657" s="112"/>
      <c r="L657" s="140"/>
    </row>
    <row r="658" spans="1:12" s="12" customFormat="1" ht="12.75">
      <c r="A658" s="43"/>
      <c r="B658" s="1"/>
      <c r="C658" s="1"/>
      <c r="D658" s="1"/>
      <c r="E658" s="1"/>
      <c r="F658" s="1"/>
      <c r="G658" s="1"/>
      <c r="J658" s="140"/>
      <c r="K658" s="112"/>
      <c r="L658" s="140"/>
    </row>
    <row r="659" spans="1:12" s="12" customFormat="1" ht="12.75">
      <c r="A659" s="43"/>
      <c r="B659" s="1"/>
      <c r="C659" s="1"/>
      <c r="D659" s="1"/>
      <c r="E659" s="1"/>
      <c r="F659" s="1"/>
      <c r="G659" s="1"/>
      <c r="J659" s="140"/>
      <c r="K659" s="112"/>
      <c r="L659" s="140"/>
    </row>
    <row r="660" spans="1:12" s="12" customFormat="1" ht="12.75">
      <c r="A660" s="43"/>
      <c r="B660" s="1"/>
      <c r="C660" s="1"/>
      <c r="D660" s="1"/>
      <c r="E660" s="1"/>
      <c r="F660" s="1"/>
      <c r="G660" s="1"/>
      <c r="J660" s="140"/>
      <c r="K660" s="112"/>
      <c r="L660" s="140"/>
    </row>
    <row r="661" spans="1:12" s="12" customFormat="1" ht="12.75">
      <c r="A661" s="43"/>
      <c r="B661" s="1"/>
      <c r="C661" s="1"/>
      <c r="D661" s="1"/>
      <c r="E661" s="1"/>
      <c r="F661" s="1"/>
      <c r="G661" s="1"/>
      <c r="J661" s="140"/>
      <c r="K661" s="112"/>
      <c r="L661" s="140"/>
    </row>
    <row r="662" spans="1:12" s="12" customFormat="1" ht="12.75">
      <c r="A662" s="43"/>
      <c r="B662" s="1"/>
      <c r="C662" s="1"/>
      <c r="D662" s="1"/>
      <c r="E662" s="1"/>
      <c r="F662" s="1"/>
      <c r="G662" s="1"/>
      <c r="J662" s="140"/>
      <c r="K662" s="112"/>
      <c r="L662" s="140"/>
    </row>
    <row r="663" spans="1:12" s="12" customFormat="1" ht="12.75">
      <c r="A663" s="43"/>
      <c r="B663" s="1"/>
      <c r="C663" s="1"/>
      <c r="D663" s="1"/>
      <c r="E663" s="1"/>
      <c r="F663" s="1"/>
      <c r="G663" s="1"/>
      <c r="J663" s="140"/>
      <c r="K663" s="112"/>
      <c r="L663" s="140"/>
    </row>
    <row r="664" spans="1:12" s="12" customFormat="1" ht="12.75">
      <c r="A664" s="43"/>
      <c r="B664" s="1"/>
      <c r="C664" s="1"/>
      <c r="D664" s="1"/>
      <c r="E664" s="1"/>
      <c r="F664" s="1"/>
      <c r="G664" s="1"/>
      <c r="J664" s="140"/>
      <c r="K664" s="112"/>
      <c r="L664" s="140"/>
    </row>
    <row r="665" spans="1:12" s="12" customFormat="1" ht="12.75">
      <c r="A665" s="43"/>
      <c r="B665" s="1"/>
      <c r="C665" s="1"/>
      <c r="D665" s="1"/>
      <c r="E665" s="1"/>
      <c r="F665" s="1"/>
      <c r="G665" s="1"/>
      <c r="J665" s="140"/>
      <c r="K665" s="112"/>
      <c r="L665" s="140"/>
    </row>
    <row r="666" spans="1:12" s="12" customFormat="1" ht="12.75">
      <c r="A666" s="43"/>
      <c r="B666" s="1"/>
      <c r="C666" s="1"/>
      <c r="D666" s="1"/>
      <c r="E666" s="1"/>
      <c r="F666" s="1"/>
      <c r="G666" s="1"/>
      <c r="J666" s="140"/>
      <c r="K666" s="112"/>
      <c r="L666" s="140"/>
    </row>
    <row r="667" spans="1:12" s="12" customFormat="1" ht="12.75">
      <c r="A667" s="43"/>
      <c r="B667" s="1"/>
      <c r="C667" s="1"/>
      <c r="D667" s="1"/>
      <c r="E667" s="1"/>
      <c r="F667" s="1"/>
      <c r="G667" s="1"/>
      <c r="J667" s="140"/>
      <c r="K667" s="112"/>
      <c r="L667" s="140"/>
    </row>
    <row r="668" spans="1:12" s="12" customFormat="1" ht="12.75">
      <c r="A668" s="43"/>
      <c r="B668" s="1"/>
      <c r="C668" s="1"/>
      <c r="D668" s="1"/>
      <c r="E668" s="1"/>
      <c r="F668" s="1"/>
      <c r="G668" s="1"/>
      <c r="J668" s="140"/>
      <c r="K668" s="112"/>
      <c r="L668" s="140"/>
    </row>
    <row r="669" spans="1:12" s="12" customFormat="1" ht="12.75">
      <c r="A669" s="43"/>
      <c r="B669" s="1"/>
      <c r="C669" s="1"/>
      <c r="D669" s="1"/>
      <c r="E669" s="1"/>
      <c r="F669" s="1"/>
      <c r="G669" s="1"/>
      <c r="J669" s="140"/>
      <c r="K669" s="112"/>
      <c r="L669" s="140"/>
    </row>
    <row r="670" spans="1:12" s="12" customFormat="1" ht="12.75">
      <c r="A670" s="43"/>
      <c r="B670" s="1"/>
      <c r="C670" s="1"/>
      <c r="D670" s="1"/>
      <c r="E670" s="1"/>
      <c r="F670" s="1"/>
      <c r="G670" s="1"/>
      <c r="J670" s="140"/>
      <c r="K670" s="112"/>
      <c r="L670" s="140"/>
    </row>
    <row r="671" spans="1:12" s="12" customFormat="1" ht="12.75">
      <c r="A671" s="43"/>
      <c r="B671" s="1"/>
      <c r="C671" s="1"/>
      <c r="D671" s="1"/>
      <c r="E671" s="1"/>
      <c r="F671" s="1"/>
      <c r="G671" s="1"/>
      <c r="J671" s="140"/>
      <c r="K671" s="112"/>
      <c r="L671" s="140"/>
    </row>
    <row r="672" spans="1:12" s="12" customFormat="1" ht="12.75">
      <c r="A672" s="43"/>
      <c r="B672" s="1"/>
      <c r="C672" s="1"/>
      <c r="D672" s="1"/>
      <c r="E672" s="1"/>
      <c r="F672" s="1"/>
      <c r="G672" s="1"/>
      <c r="J672" s="140"/>
      <c r="K672" s="112"/>
      <c r="L672" s="140"/>
    </row>
  </sheetData>
  <sheetProtection/>
  <mergeCells count="12">
    <mergeCell ref="A553:F553"/>
    <mergeCell ref="A6:A8"/>
    <mergeCell ref="B6:F6"/>
    <mergeCell ref="G6:G8"/>
    <mergeCell ref="E1:J1"/>
    <mergeCell ref="H6:H8"/>
    <mergeCell ref="I6:I8"/>
    <mergeCell ref="J6:J8"/>
    <mergeCell ref="A4:J4"/>
    <mergeCell ref="E2:J2"/>
    <mergeCell ref="B7:F7"/>
    <mergeCell ref="A3:J3"/>
  </mergeCells>
  <printOptions/>
  <pageMargins left="0.984251968503937" right="0" top="0" bottom="0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2015-03-30T06:08:07Z</cp:lastPrinted>
  <dcterms:created xsi:type="dcterms:W3CDTF">2013-11-14T06:17:57Z</dcterms:created>
  <dcterms:modified xsi:type="dcterms:W3CDTF">2015-04-14T05:21:20Z</dcterms:modified>
  <cp:category/>
  <cp:version/>
  <cp:contentType/>
  <cp:contentStatus/>
</cp:coreProperties>
</file>