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5195" windowHeight="7980"/>
  </bookViews>
  <sheets>
    <sheet name="Прил 8 (2014)" sheetId="4" r:id="rId1"/>
    <sheet name="прил 10 2014 " sheetId="2" r:id="rId2"/>
  </sheets>
  <definedNames>
    <definedName name="_xlnm.Print_Titles" localSheetId="1">'прил 10 2014 '!$8:$8</definedName>
    <definedName name="_xlnm.Print_Titles" localSheetId="0">'Прил 8 (2014)'!$8:$8</definedName>
    <definedName name="_xlnm.Print_Area" localSheetId="1">'прил 10 2014 '!$A$1:$J$410</definedName>
    <definedName name="_xlnm.Print_Area" localSheetId="0">'Прил 8 (2014)'!$A$2:$F$65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H406" i="2" l="1"/>
  <c r="I254" i="2"/>
  <c r="I253" i="2"/>
  <c r="D27" i="4" l="1"/>
  <c r="E27" i="4"/>
  <c r="F27" i="4"/>
  <c r="I456" i="2"/>
  <c r="J456" i="2"/>
  <c r="H456" i="2"/>
  <c r="H435" i="2"/>
  <c r="I458" i="2"/>
  <c r="J458" i="2"/>
  <c r="H458" i="2"/>
  <c r="I459" i="2"/>
  <c r="J459" i="2"/>
  <c r="H459" i="2"/>
  <c r="I434" i="2"/>
  <c r="J434" i="2"/>
  <c r="H434" i="2"/>
  <c r="J411" i="2"/>
  <c r="I252" i="2"/>
  <c r="H252" i="2"/>
  <c r="J254" i="2"/>
  <c r="J255" i="2"/>
  <c r="J253" i="2"/>
  <c r="I360" i="2"/>
  <c r="I359" i="2" s="1"/>
  <c r="J360" i="2"/>
  <c r="J359" i="2" s="1"/>
  <c r="H360" i="2"/>
  <c r="H359" i="2" s="1"/>
  <c r="J361" i="2"/>
  <c r="J252" i="2" l="1"/>
  <c r="J386" i="2"/>
  <c r="H384" i="2"/>
  <c r="I384" i="2"/>
  <c r="I57" i="2"/>
  <c r="I149" i="2"/>
  <c r="I148" i="2" s="1"/>
  <c r="I147" i="2" s="1"/>
  <c r="H149" i="2"/>
  <c r="H148" i="2" s="1"/>
  <c r="H147" i="2" s="1"/>
  <c r="J150" i="2"/>
  <c r="J149" i="2" s="1"/>
  <c r="J148" i="2" s="1"/>
  <c r="J147" i="2" s="1"/>
  <c r="I146" i="2"/>
  <c r="I145" i="2" s="1"/>
  <c r="I144" i="2" s="1"/>
  <c r="I143" i="2" s="1"/>
  <c r="H145" i="2"/>
  <c r="H144" i="2" s="1"/>
  <c r="H143" i="2" s="1"/>
  <c r="I50" i="2"/>
  <c r="H50" i="2"/>
  <c r="J51" i="2"/>
  <c r="J50" i="2" s="1"/>
  <c r="I48" i="2"/>
  <c r="H48" i="2"/>
  <c r="J49" i="2"/>
  <c r="J48" i="2" s="1"/>
  <c r="I42" i="2"/>
  <c r="H42" i="2"/>
  <c r="J43" i="2"/>
  <c r="J42" i="2" s="1"/>
  <c r="H30" i="2"/>
  <c r="I31" i="2"/>
  <c r="J31" i="2" s="1"/>
  <c r="J30" i="2" s="1"/>
  <c r="I30" i="2" l="1"/>
  <c r="J146" i="2"/>
  <c r="J145" i="2" s="1"/>
  <c r="J144" i="2" s="1"/>
  <c r="J143" i="2" s="1"/>
  <c r="D15" i="4"/>
  <c r="E15" i="4"/>
  <c r="F15" i="4"/>
  <c r="I169" i="2"/>
  <c r="H169" i="2"/>
  <c r="I179" i="2"/>
  <c r="H179" i="2"/>
  <c r="I186" i="2"/>
  <c r="H186" i="2"/>
  <c r="I197" i="2"/>
  <c r="H197" i="2"/>
  <c r="I257" i="2"/>
  <c r="H257" i="2"/>
  <c r="J191" i="2" l="1"/>
  <c r="J192" i="2"/>
  <c r="D13" i="4"/>
  <c r="E13" i="4"/>
  <c r="F13" i="4"/>
  <c r="F66" i="4"/>
  <c r="D66" i="4"/>
  <c r="H59" i="2"/>
  <c r="H56" i="2" s="1"/>
  <c r="H411" i="2" l="1"/>
  <c r="I59" i="2" l="1"/>
  <c r="I56" i="2" s="1"/>
  <c r="J60" i="2"/>
  <c r="J59" i="2" s="1"/>
  <c r="J471" i="2" l="1"/>
  <c r="E468" i="2"/>
  <c r="G457" i="2"/>
  <c r="G455" i="2"/>
  <c r="G454" i="2"/>
  <c r="G452" i="2"/>
  <c r="G450" i="2"/>
  <c r="G449" i="2"/>
  <c r="G448" i="2"/>
  <c r="G441" i="2"/>
  <c r="G439" i="2"/>
  <c r="G437" i="2"/>
  <c r="G424" i="2"/>
  <c r="G423" i="2"/>
  <c r="G422" i="2"/>
  <c r="G420" i="2"/>
  <c r="J409" i="2"/>
  <c r="J408" i="2"/>
  <c r="I407" i="2"/>
  <c r="H407" i="2"/>
  <c r="H405" i="2" s="1"/>
  <c r="I406" i="2"/>
  <c r="I405" i="2" s="1"/>
  <c r="G405" i="2"/>
  <c r="J403" i="2"/>
  <c r="J402" i="2" s="1"/>
  <c r="J401" i="2" s="1"/>
  <c r="J400" i="2" s="1"/>
  <c r="I402" i="2"/>
  <c r="H402" i="2"/>
  <c r="H401" i="2" s="1"/>
  <c r="H400" i="2" s="1"/>
  <c r="I401" i="2"/>
  <c r="I400" i="2" s="1"/>
  <c r="J398" i="2"/>
  <c r="J397" i="2"/>
  <c r="J396" i="2"/>
  <c r="J395" i="2"/>
  <c r="J394" i="2"/>
  <c r="J393" i="2"/>
  <c r="J392" i="2"/>
  <c r="I391" i="2"/>
  <c r="I390" i="2" s="1"/>
  <c r="I389" i="2" s="1"/>
  <c r="I448" i="2" s="1"/>
  <c r="H391" i="2"/>
  <c r="H390" i="2" s="1"/>
  <c r="H389" i="2" s="1"/>
  <c r="H448" i="2" s="1"/>
  <c r="G391" i="2"/>
  <c r="G390" i="2" s="1"/>
  <c r="G389" i="2" s="1"/>
  <c r="J388" i="2"/>
  <c r="J387" i="2" s="1"/>
  <c r="I387" i="2"/>
  <c r="H387" i="2"/>
  <c r="J385" i="2"/>
  <c r="J384" i="2" s="1"/>
  <c r="J379" i="2"/>
  <c r="J378" i="2"/>
  <c r="J377" i="2"/>
  <c r="I376" i="2"/>
  <c r="I375" i="2" s="1"/>
  <c r="I374" i="2" s="1"/>
  <c r="H376" i="2"/>
  <c r="H375" i="2" s="1"/>
  <c r="H374" i="2" s="1"/>
  <c r="G374" i="2"/>
  <c r="G373" i="2"/>
  <c r="J372" i="2"/>
  <c r="J371" i="2" s="1"/>
  <c r="I371" i="2"/>
  <c r="I370" i="2" s="1"/>
  <c r="I369" i="2" s="1"/>
  <c r="I368" i="2" s="1"/>
  <c r="H371" i="2"/>
  <c r="H370" i="2" s="1"/>
  <c r="G371" i="2"/>
  <c r="G370" i="2" s="1"/>
  <c r="G369" i="2" s="1"/>
  <c r="G368" i="2" s="1"/>
  <c r="G363" i="2"/>
  <c r="J366" i="2"/>
  <c r="J365" i="2" s="1"/>
  <c r="J364" i="2" s="1"/>
  <c r="J363" i="2" s="1"/>
  <c r="I365" i="2"/>
  <c r="I364" i="2" s="1"/>
  <c r="I363" i="2" s="1"/>
  <c r="H365" i="2"/>
  <c r="H364" i="2" s="1"/>
  <c r="H363" i="2" s="1"/>
  <c r="J358" i="2"/>
  <c r="J357" i="2" s="1"/>
  <c r="J356" i="2" s="1"/>
  <c r="I357" i="2"/>
  <c r="H357" i="2"/>
  <c r="H356" i="2" s="1"/>
  <c r="I356" i="2"/>
  <c r="J355" i="2"/>
  <c r="J354" i="2" s="1"/>
  <c r="I354" i="2"/>
  <c r="H354" i="2"/>
  <c r="J353" i="2"/>
  <c r="J352" i="2" s="1"/>
  <c r="J351" i="2" s="1"/>
  <c r="I352" i="2"/>
  <c r="I351" i="2" s="1"/>
  <c r="H352" i="2"/>
  <c r="H351" i="2" s="1"/>
  <c r="J350" i="2"/>
  <c r="J349" i="2" s="1"/>
  <c r="I349" i="2"/>
  <c r="H349" i="2"/>
  <c r="J347" i="2"/>
  <c r="J346" i="2" s="1"/>
  <c r="J345" i="2" s="1"/>
  <c r="I346" i="2"/>
  <c r="I345" i="2" s="1"/>
  <c r="H346" i="2"/>
  <c r="H345" i="2" s="1"/>
  <c r="J344" i="2"/>
  <c r="J343" i="2" s="1"/>
  <c r="I343" i="2"/>
  <c r="H343" i="2"/>
  <c r="J342" i="2"/>
  <c r="J341" i="2" s="1"/>
  <c r="I341" i="2"/>
  <c r="H341" i="2"/>
  <c r="J337" i="2"/>
  <c r="I336" i="2"/>
  <c r="H336" i="2"/>
  <c r="H335" i="2" s="1"/>
  <c r="H454" i="2" s="1"/>
  <c r="D50" i="4" s="1"/>
  <c r="I335" i="2"/>
  <c r="I454" i="2" s="1"/>
  <c r="E50" i="4" s="1"/>
  <c r="J333" i="2"/>
  <c r="J332" i="2"/>
  <c r="J331" i="2" s="1"/>
  <c r="I331" i="2"/>
  <c r="H331" i="2"/>
  <c r="J330" i="2"/>
  <c r="J329" i="2" s="1"/>
  <c r="I329" i="2"/>
  <c r="H329" i="2"/>
  <c r="J328" i="2"/>
  <c r="J327" i="2" s="1"/>
  <c r="I327" i="2"/>
  <c r="H327" i="2"/>
  <c r="J326" i="2"/>
  <c r="J325" i="2" s="1"/>
  <c r="I325" i="2"/>
  <c r="H325" i="2"/>
  <c r="J324" i="2"/>
  <c r="J323" i="2" s="1"/>
  <c r="I323" i="2"/>
  <c r="H323" i="2"/>
  <c r="J322" i="2"/>
  <c r="J321" i="2" s="1"/>
  <c r="I321" i="2"/>
  <c r="H321" i="2"/>
  <c r="J320" i="2"/>
  <c r="J319" i="2"/>
  <c r="I318" i="2"/>
  <c r="H318" i="2"/>
  <c r="J314" i="2"/>
  <c r="J313" i="2" s="1"/>
  <c r="J312" i="2" s="1"/>
  <c r="I313" i="2"/>
  <c r="I312" i="2" s="1"/>
  <c r="H313" i="2"/>
  <c r="H312" i="2" s="1"/>
  <c r="J311" i="2"/>
  <c r="J310" i="2" s="1"/>
  <c r="J309" i="2" s="1"/>
  <c r="I310" i="2"/>
  <c r="I309" i="2" s="1"/>
  <c r="H310" i="2"/>
  <c r="H309" i="2" s="1"/>
  <c r="J308" i="2"/>
  <c r="J307" i="2"/>
  <c r="I306" i="2"/>
  <c r="H306" i="2"/>
  <c r="J305" i="2"/>
  <c r="J304" i="2"/>
  <c r="I303" i="2"/>
  <c r="H303" i="2"/>
  <c r="H302" i="2" s="1"/>
  <c r="J300" i="2"/>
  <c r="J299" i="2" s="1"/>
  <c r="I299" i="2"/>
  <c r="H299" i="2"/>
  <c r="J298" i="2"/>
  <c r="J297" i="2" s="1"/>
  <c r="I297" i="2"/>
  <c r="H297" i="2"/>
  <c r="J293" i="2"/>
  <c r="J292" i="2" s="1"/>
  <c r="J291" i="2" s="1"/>
  <c r="J290" i="2" s="1"/>
  <c r="I292" i="2"/>
  <c r="H292" i="2"/>
  <c r="H291" i="2" s="1"/>
  <c r="H290" i="2" s="1"/>
  <c r="I291" i="2"/>
  <c r="I290" i="2" s="1"/>
  <c r="G289" i="2"/>
  <c r="J288" i="2"/>
  <c r="J287" i="2" s="1"/>
  <c r="J286" i="2" s="1"/>
  <c r="J285" i="2" s="1"/>
  <c r="J439" i="2" s="1"/>
  <c r="F32" i="4" s="1"/>
  <c r="I287" i="2"/>
  <c r="I286" i="2" s="1"/>
  <c r="I285" i="2" s="1"/>
  <c r="I439" i="2" s="1"/>
  <c r="E32" i="4" s="1"/>
  <c r="H287" i="2"/>
  <c r="H286" i="2" s="1"/>
  <c r="H285" i="2" s="1"/>
  <c r="H439" i="2" s="1"/>
  <c r="D32" i="4" s="1"/>
  <c r="J284" i="2"/>
  <c r="J283" i="2"/>
  <c r="I282" i="2"/>
  <c r="H282" i="2"/>
  <c r="J281" i="2"/>
  <c r="J280" i="2" s="1"/>
  <c r="J279" i="2" s="1"/>
  <c r="I280" i="2"/>
  <c r="I279" i="2" s="1"/>
  <c r="H280" i="2"/>
  <c r="H279" i="2" s="1"/>
  <c r="J278" i="2"/>
  <c r="J277" i="2" s="1"/>
  <c r="J276" i="2" s="1"/>
  <c r="I277" i="2"/>
  <c r="H277" i="2"/>
  <c r="H276" i="2" s="1"/>
  <c r="I276" i="2"/>
  <c r="J275" i="2"/>
  <c r="J274" i="2"/>
  <c r="I273" i="2"/>
  <c r="H273" i="2"/>
  <c r="J272" i="2"/>
  <c r="J271" i="2" s="1"/>
  <c r="I271" i="2"/>
  <c r="H271" i="2"/>
  <c r="J269" i="2"/>
  <c r="J268" i="2" s="1"/>
  <c r="J267" i="2" s="1"/>
  <c r="J266" i="2" s="1"/>
  <c r="I268" i="2"/>
  <c r="I267" i="2" s="1"/>
  <c r="I266" i="2" s="1"/>
  <c r="H268" i="2"/>
  <c r="H267" i="2" s="1"/>
  <c r="H266" i="2" s="1"/>
  <c r="G265" i="2"/>
  <c r="G438" i="2" s="1"/>
  <c r="J264" i="2"/>
  <c r="J263" i="2" s="1"/>
  <c r="J262" i="2" s="1"/>
  <c r="J261" i="2" s="1"/>
  <c r="J260" i="2" s="1"/>
  <c r="J437" i="2" s="1"/>
  <c r="F30" i="4" s="1"/>
  <c r="I263" i="2"/>
  <c r="I262" i="2" s="1"/>
  <c r="I261" i="2" s="1"/>
  <c r="I260" i="2" s="1"/>
  <c r="I437" i="2" s="1"/>
  <c r="E30" i="4" s="1"/>
  <c r="H263" i="2"/>
  <c r="H262" i="2" s="1"/>
  <c r="H261" i="2" s="1"/>
  <c r="H260" i="2" s="1"/>
  <c r="H437" i="2" s="1"/>
  <c r="D30" i="4" s="1"/>
  <c r="G259" i="2"/>
  <c r="G436" i="2" s="1"/>
  <c r="G246" i="2"/>
  <c r="J258" i="2"/>
  <c r="J257" i="2" s="1"/>
  <c r="I256" i="2"/>
  <c r="H256" i="2"/>
  <c r="J251" i="2"/>
  <c r="J250" i="2" s="1"/>
  <c r="I250" i="2"/>
  <c r="H250" i="2"/>
  <c r="J249" i="2"/>
  <c r="J248" i="2" s="1"/>
  <c r="I248" i="2"/>
  <c r="I247" i="2" s="1"/>
  <c r="H248" i="2"/>
  <c r="J245" i="2"/>
  <c r="J244" i="2" s="1"/>
  <c r="I244" i="2"/>
  <c r="I243" i="2" s="1"/>
  <c r="H244" i="2"/>
  <c r="G244" i="2"/>
  <c r="G239" i="2" s="1"/>
  <c r="G433" i="2" s="1"/>
  <c r="H243" i="2"/>
  <c r="J242" i="2"/>
  <c r="J241" i="2" s="1"/>
  <c r="J240" i="2" s="1"/>
  <c r="I241" i="2"/>
  <c r="H241" i="2"/>
  <c r="I240" i="2"/>
  <c r="H240" i="2"/>
  <c r="J237" i="2"/>
  <c r="I236" i="2"/>
  <c r="H236" i="2"/>
  <c r="J235" i="2"/>
  <c r="I234" i="2"/>
  <c r="H234" i="2"/>
  <c r="J233" i="2"/>
  <c r="I232" i="2"/>
  <c r="H232" i="2"/>
  <c r="J229" i="2"/>
  <c r="J228" i="2"/>
  <c r="I227" i="2"/>
  <c r="I226" i="2" s="1"/>
  <c r="I430" i="2" s="1"/>
  <c r="E22" i="4" s="1"/>
  <c r="H227" i="2"/>
  <c r="G227" i="2"/>
  <c r="G226" i="2" s="1"/>
  <c r="G430" i="2" s="1"/>
  <c r="H226" i="2"/>
  <c r="H430" i="2" s="1"/>
  <c r="D22" i="4" s="1"/>
  <c r="J224" i="2"/>
  <c r="J223" i="2"/>
  <c r="J222" i="2"/>
  <c r="J221" i="2"/>
  <c r="J220" i="2"/>
  <c r="J219" i="2"/>
  <c r="J218" i="2"/>
  <c r="J217" i="2"/>
  <c r="I216" i="2"/>
  <c r="H216" i="2"/>
  <c r="J215" i="2"/>
  <c r="J214" i="2"/>
  <c r="I213" i="2"/>
  <c r="H213" i="2"/>
  <c r="J211" i="2"/>
  <c r="J210" i="2"/>
  <c r="I209" i="2"/>
  <c r="I208" i="2" s="1"/>
  <c r="H209" i="2"/>
  <c r="H208" i="2" s="1"/>
  <c r="G209" i="2"/>
  <c r="G208" i="2" s="1"/>
  <c r="J207" i="2"/>
  <c r="J206" i="2" s="1"/>
  <c r="I206" i="2"/>
  <c r="H206" i="2"/>
  <c r="J205" i="2"/>
  <c r="J204" i="2"/>
  <c r="I203" i="2"/>
  <c r="I202" i="2" s="1"/>
  <c r="I201" i="2" s="1"/>
  <c r="H203" i="2"/>
  <c r="H202" i="2" s="1"/>
  <c r="H201" i="2" s="1"/>
  <c r="J200" i="2"/>
  <c r="J199" i="2"/>
  <c r="J198" i="2"/>
  <c r="H196" i="2"/>
  <c r="H195" i="2" s="1"/>
  <c r="I196" i="2"/>
  <c r="I195" i="2" s="1"/>
  <c r="J193" i="2"/>
  <c r="J190" i="2"/>
  <c r="I189" i="2"/>
  <c r="I188" i="2" s="1"/>
  <c r="H189" i="2"/>
  <c r="G189" i="2"/>
  <c r="G188" i="2" s="1"/>
  <c r="J187" i="2"/>
  <c r="J186" i="2" s="1"/>
  <c r="G186" i="2"/>
  <c r="J185" i="2"/>
  <c r="J184" i="2" s="1"/>
  <c r="I184" i="2"/>
  <c r="H184" i="2"/>
  <c r="G183" i="2"/>
  <c r="G172" i="2" s="1"/>
  <c r="J182" i="2"/>
  <c r="J181" i="2"/>
  <c r="J180" i="2"/>
  <c r="I178" i="2"/>
  <c r="I177" i="2" s="1"/>
  <c r="H178" i="2"/>
  <c r="H177" i="2" s="1"/>
  <c r="J176" i="2"/>
  <c r="J175" i="2" s="1"/>
  <c r="J174" i="2" s="1"/>
  <c r="J173" i="2" s="1"/>
  <c r="I175" i="2"/>
  <c r="I174" i="2" s="1"/>
  <c r="I173" i="2" s="1"/>
  <c r="H175" i="2"/>
  <c r="H174" i="2" s="1"/>
  <c r="H173" i="2" s="1"/>
  <c r="J171" i="2"/>
  <c r="J170" i="2"/>
  <c r="G169" i="2"/>
  <c r="J168" i="2"/>
  <c r="J167" i="2" s="1"/>
  <c r="I167" i="2"/>
  <c r="I166" i="2" s="1"/>
  <c r="H167" i="2"/>
  <c r="H166" i="2" s="1"/>
  <c r="E10" i="4"/>
  <c r="J162" i="2"/>
  <c r="J161" i="2" s="1"/>
  <c r="J160" i="2" s="1"/>
  <c r="J467" i="2" s="1"/>
  <c r="F63" i="4" s="1"/>
  <c r="I161" i="2"/>
  <c r="H161" i="2"/>
  <c r="H160" i="2" s="1"/>
  <c r="H467" i="2" s="1"/>
  <c r="D63" i="4" s="1"/>
  <c r="I160" i="2"/>
  <c r="I467" i="2" s="1"/>
  <c r="E63" i="4" s="1"/>
  <c r="J159" i="2"/>
  <c r="J158" i="2" s="1"/>
  <c r="J157" i="2" s="1"/>
  <c r="I158" i="2"/>
  <c r="I157" i="2" s="1"/>
  <c r="H158" i="2"/>
  <c r="H157" i="2" s="1"/>
  <c r="J156" i="2"/>
  <c r="J155" i="2" s="1"/>
  <c r="J154" i="2" s="1"/>
  <c r="J153" i="2" s="1"/>
  <c r="I155" i="2"/>
  <c r="H155" i="2"/>
  <c r="H154" i="2" s="1"/>
  <c r="H153" i="2" s="1"/>
  <c r="I154" i="2"/>
  <c r="I153" i="2" s="1"/>
  <c r="J142" i="2"/>
  <c r="J141" i="2" s="1"/>
  <c r="J140" i="2" s="1"/>
  <c r="J139" i="2" s="1"/>
  <c r="J138" i="2" s="1"/>
  <c r="I141" i="2"/>
  <c r="I140" i="2" s="1"/>
  <c r="I139" i="2" s="1"/>
  <c r="I138" i="2" s="1"/>
  <c r="H141" i="2"/>
  <c r="H140" i="2" s="1"/>
  <c r="H139" i="2" s="1"/>
  <c r="H138" i="2" s="1"/>
  <c r="G138" i="2"/>
  <c r="G137" i="2" s="1"/>
  <c r="J135" i="2"/>
  <c r="J134" i="2" s="1"/>
  <c r="I134" i="2"/>
  <c r="I133" i="2" s="1"/>
  <c r="H134" i="2"/>
  <c r="H133" i="2" s="1"/>
  <c r="G133" i="2"/>
  <c r="G131" i="2"/>
  <c r="G126" i="2"/>
  <c r="G125" i="2" s="1"/>
  <c r="J130" i="2"/>
  <c r="J129" i="2"/>
  <c r="I128" i="2"/>
  <c r="I127" i="2" s="1"/>
  <c r="I126" i="2" s="1"/>
  <c r="H128" i="2"/>
  <c r="H127" i="2" s="1"/>
  <c r="H126" i="2" s="1"/>
  <c r="G426" i="2"/>
  <c r="J124" i="2"/>
  <c r="J123" i="2" s="1"/>
  <c r="J122" i="2" s="1"/>
  <c r="J121" i="2" s="1"/>
  <c r="J120" i="2" s="1"/>
  <c r="I123" i="2"/>
  <c r="H123" i="2"/>
  <c r="H122" i="2" s="1"/>
  <c r="H121" i="2" s="1"/>
  <c r="H120" i="2" s="1"/>
  <c r="I122" i="2"/>
  <c r="I121" i="2" s="1"/>
  <c r="I120" i="2" s="1"/>
  <c r="J119" i="2"/>
  <c r="J118" i="2" s="1"/>
  <c r="I118" i="2"/>
  <c r="I117" i="2" s="1"/>
  <c r="I116" i="2" s="1"/>
  <c r="I423" i="2" s="1"/>
  <c r="E16" i="4" s="1"/>
  <c r="H118" i="2"/>
  <c r="H117" i="2" s="1"/>
  <c r="J115" i="2"/>
  <c r="J114" i="2"/>
  <c r="J113" i="2"/>
  <c r="J112" i="2"/>
  <c r="J111" i="2"/>
  <c r="J110" i="2"/>
  <c r="I109" i="2"/>
  <c r="I108" i="2" s="1"/>
  <c r="H109" i="2"/>
  <c r="H108" i="2" s="1"/>
  <c r="G109" i="2"/>
  <c r="G108" i="2" s="1"/>
  <c r="G421" i="2" s="1"/>
  <c r="J107" i="2"/>
  <c r="J106" i="2" s="1"/>
  <c r="J105" i="2" s="1"/>
  <c r="I106" i="2"/>
  <c r="I105" i="2" s="1"/>
  <c r="H106" i="2"/>
  <c r="H105" i="2" s="1"/>
  <c r="G105" i="2"/>
  <c r="J102" i="2"/>
  <c r="J101" i="2" s="1"/>
  <c r="J100" i="2" s="1"/>
  <c r="J99" i="2" s="1"/>
  <c r="J98" i="2" s="1"/>
  <c r="J97" i="2" s="1"/>
  <c r="I101" i="2"/>
  <c r="I100" i="2" s="1"/>
  <c r="I99" i="2" s="1"/>
  <c r="I98" i="2" s="1"/>
  <c r="I97" i="2" s="1"/>
  <c r="H101" i="2"/>
  <c r="H100" i="2" s="1"/>
  <c r="H99" i="2" s="1"/>
  <c r="H98" i="2" s="1"/>
  <c r="H97" i="2" s="1"/>
  <c r="J95" i="2"/>
  <c r="J94" i="2"/>
  <c r="J93" i="2"/>
  <c r="J92" i="2"/>
  <c r="J91" i="2"/>
  <c r="J90" i="2"/>
  <c r="I89" i="2"/>
  <c r="I88" i="2" s="1"/>
  <c r="H89" i="2"/>
  <c r="H88" i="2" s="1"/>
  <c r="J87" i="2"/>
  <c r="J86" i="2" s="1"/>
  <c r="I86" i="2"/>
  <c r="I85" i="2" s="1"/>
  <c r="H86" i="2"/>
  <c r="H85" i="2" s="1"/>
  <c r="G86" i="2"/>
  <c r="G85" i="2" s="1"/>
  <c r="J83" i="2"/>
  <c r="J82" i="2" s="1"/>
  <c r="J81" i="2" s="1"/>
  <c r="I82" i="2"/>
  <c r="I81" i="2" s="1"/>
  <c r="H82" i="2"/>
  <c r="H81" i="2" s="1"/>
  <c r="J80" i="2"/>
  <c r="J79" i="2" s="1"/>
  <c r="J78" i="2" s="1"/>
  <c r="J77" i="2" s="1"/>
  <c r="I79" i="2"/>
  <c r="H79" i="2"/>
  <c r="H78" i="2" s="1"/>
  <c r="H77" i="2" s="1"/>
  <c r="I78" i="2"/>
  <c r="I77" i="2" s="1"/>
  <c r="G76" i="2"/>
  <c r="G444" i="2" s="1"/>
  <c r="J75" i="2"/>
  <c r="J74" i="2" s="1"/>
  <c r="J73" i="2" s="1"/>
  <c r="J72" i="2" s="1"/>
  <c r="J443" i="2" s="1"/>
  <c r="F38" i="4" s="1"/>
  <c r="I74" i="2"/>
  <c r="I73" i="2" s="1"/>
  <c r="I72" i="2" s="1"/>
  <c r="I443" i="2" s="1"/>
  <c r="E38" i="4" s="1"/>
  <c r="H74" i="2"/>
  <c r="H73" i="2" s="1"/>
  <c r="H72" i="2" s="1"/>
  <c r="H443" i="2" s="1"/>
  <c r="D38" i="4" s="1"/>
  <c r="G72" i="2"/>
  <c r="G443" i="2" s="1"/>
  <c r="J71" i="2"/>
  <c r="J70" i="2" s="1"/>
  <c r="I70" i="2"/>
  <c r="H70" i="2"/>
  <c r="J69" i="2"/>
  <c r="J68" i="2"/>
  <c r="I67" i="2"/>
  <c r="H67" i="2"/>
  <c r="J66" i="2"/>
  <c r="J65" i="2" s="1"/>
  <c r="I65" i="2"/>
  <c r="H65" i="2"/>
  <c r="J64" i="2"/>
  <c r="J63" i="2" s="1"/>
  <c r="I63" i="2"/>
  <c r="H63" i="2"/>
  <c r="J62" i="2"/>
  <c r="J61" i="2" s="1"/>
  <c r="I61" i="2"/>
  <c r="H61" i="2"/>
  <c r="J58" i="2"/>
  <c r="J57" i="2"/>
  <c r="J54" i="2"/>
  <c r="J53" i="2"/>
  <c r="I52" i="2"/>
  <c r="H52" i="2"/>
  <c r="J47" i="2"/>
  <c r="J46" i="2"/>
  <c r="I45" i="2"/>
  <c r="I44" i="2" s="1"/>
  <c r="H45" i="2"/>
  <c r="H44" i="2" s="1"/>
  <c r="J41" i="2"/>
  <c r="J40" i="2" s="1"/>
  <c r="J39" i="2" s="1"/>
  <c r="I40" i="2"/>
  <c r="I39" i="2" s="1"/>
  <c r="H40" i="2"/>
  <c r="H39" i="2" s="1"/>
  <c r="G38" i="2"/>
  <c r="G36" i="2"/>
  <c r="G442" i="2" s="1"/>
  <c r="J35" i="2"/>
  <c r="J34" i="2"/>
  <c r="I33" i="2"/>
  <c r="I32" i="2" s="1"/>
  <c r="H33" i="2"/>
  <c r="H32" i="2" s="1"/>
  <c r="J29" i="2"/>
  <c r="J28" i="2" s="1"/>
  <c r="J27" i="2" s="1"/>
  <c r="J26" i="2" s="1"/>
  <c r="I28" i="2"/>
  <c r="I27" i="2" s="1"/>
  <c r="I26" i="2" s="1"/>
  <c r="H28" i="2"/>
  <c r="J179" i="2" l="1"/>
  <c r="J197" i="2"/>
  <c r="H247" i="2"/>
  <c r="H137" i="2"/>
  <c r="H428" i="2"/>
  <c r="H27" i="2"/>
  <c r="H26" i="2" s="1"/>
  <c r="H25" i="2" s="1"/>
  <c r="J169" i="2"/>
  <c r="J166" i="2" s="1"/>
  <c r="J137" i="2"/>
  <c r="J428" i="2"/>
  <c r="F19" i="4" s="1"/>
  <c r="I137" i="2"/>
  <c r="I428" i="2"/>
  <c r="E19" i="4" s="1"/>
  <c r="I183" i="2"/>
  <c r="I84" i="2"/>
  <c r="H76" i="2"/>
  <c r="H444" i="2" s="1"/>
  <c r="J76" i="2"/>
  <c r="H84" i="2"/>
  <c r="J117" i="2"/>
  <c r="J56" i="2"/>
  <c r="I55" i="2"/>
  <c r="I76" i="2"/>
  <c r="I444" i="2" s="1"/>
  <c r="E39" i="4" s="1"/>
  <c r="J282" i="2"/>
  <c r="H340" i="2"/>
  <c r="H339" i="2" s="1"/>
  <c r="G381" i="2"/>
  <c r="I231" i="2"/>
  <c r="I230" i="2" s="1"/>
  <c r="G194" i="2"/>
  <c r="I246" i="2"/>
  <c r="I435" i="2" s="1"/>
  <c r="I296" i="2"/>
  <c r="I295" i="2" s="1"/>
  <c r="H461" i="2"/>
  <c r="I383" i="2"/>
  <c r="I382" i="2" s="1"/>
  <c r="I381" i="2" s="1"/>
  <c r="I447" i="2" s="1"/>
  <c r="G84" i="2"/>
  <c r="G445" i="2" s="1"/>
  <c r="J227" i="2"/>
  <c r="H231" i="2"/>
  <c r="H230" i="2" s="1"/>
  <c r="J67" i="2"/>
  <c r="H165" i="2"/>
  <c r="H183" i="2"/>
  <c r="H172" i="2" s="1"/>
  <c r="G225" i="2"/>
  <c r="G429" i="2" s="1"/>
  <c r="J273" i="2"/>
  <c r="J270" i="2" s="1"/>
  <c r="G97" i="2"/>
  <c r="G456" i="2" s="1"/>
  <c r="G166" i="2"/>
  <c r="G165" i="2" s="1"/>
  <c r="G164" i="2" s="1"/>
  <c r="I212" i="2"/>
  <c r="I194" i="2" s="1"/>
  <c r="J234" i="2"/>
  <c r="G238" i="2"/>
  <c r="G432" i="2" s="1"/>
  <c r="J303" i="2"/>
  <c r="J318" i="2"/>
  <c r="J317" i="2" s="1"/>
  <c r="J316" i="2" s="1"/>
  <c r="J336" i="2"/>
  <c r="I362" i="2"/>
  <c r="I460" i="2" s="1"/>
  <c r="J45" i="2"/>
  <c r="J44" i="2" s="1"/>
  <c r="J52" i="2"/>
  <c r="I404" i="2"/>
  <c r="I457" i="2"/>
  <c r="E54" i="4" s="1"/>
  <c r="I348" i="2"/>
  <c r="I340" i="2"/>
  <c r="I339" i="2" s="1"/>
  <c r="I317" i="2"/>
  <c r="I316" i="2" s="1"/>
  <c r="I302" i="2"/>
  <c r="I301" i="2" s="1"/>
  <c r="I294" i="2" s="1"/>
  <c r="I289" i="2" s="1"/>
  <c r="I239" i="2"/>
  <c r="J243" i="2"/>
  <c r="J239" i="2" s="1"/>
  <c r="J433" i="2" s="1"/>
  <c r="F26" i="4" s="1"/>
  <c r="I433" i="2"/>
  <c r="E26" i="4" s="1"/>
  <c r="J236" i="2"/>
  <c r="J232" i="2"/>
  <c r="J208" i="2"/>
  <c r="J189" i="2"/>
  <c r="I165" i="2"/>
  <c r="I152" i="2"/>
  <c r="I465" i="2" s="1"/>
  <c r="E62" i="4" s="1"/>
  <c r="J89" i="2"/>
  <c r="J88" i="2" s="1"/>
  <c r="J85" i="2"/>
  <c r="I38" i="2"/>
  <c r="I37" i="2" s="1"/>
  <c r="J407" i="2"/>
  <c r="J406" i="2" s="1"/>
  <c r="J405" i="2" s="1"/>
  <c r="H404" i="2"/>
  <c r="H457" i="2"/>
  <c r="D54" i="4" s="1"/>
  <c r="J391" i="2"/>
  <c r="J390" i="2" s="1"/>
  <c r="J389" i="2" s="1"/>
  <c r="J448" i="2" s="1"/>
  <c r="H383" i="2"/>
  <c r="H382" i="2" s="1"/>
  <c r="H381" i="2" s="1"/>
  <c r="H447" i="2" s="1"/>
  <c r="D42" i="4" s="1"/>
  <c r="J383" i="2"/>
  <c r="J382" i="2" s="1"/>
  <c r="J381" i="2" s="1"/>
  <c r="J447" i="2" s="1"/>
  <c r="H373" i="2"/>
  <c r="J376" i="2"/>
  <c r="J375" i="2" s="1"/>
  <c r="J374" i="2" s="1"/>
  <c r="J370" i="2"/>
  <c r="H369" i="2"/>
  <c r="J461" i="2"/>
  <c r="F58" i="4" s="1"/>
  <c r="H348" i="2"/>
  <c r="H317" i="2"/>
  <c r="H316" i="2" s="1"/>
  <c r="H301" i="2"/>
  <c r="H296" i="2"/>
  <c r="H295" i="2" s="1"/>
  <c r="J296" i="2"/>
  <c r="J295" i="2" s="1"/>
  <c r="H270" i="2"/>
  <c r="H265" i="2" s="1"/>
  <c r="J256" i="2"/>
  <c r="J247" i="2" s="1"/>
  <c r="H246" i="2"/>
  <c r="J213" i="2"/>
  <c r="J209" i="2"/>
  <c r="J203" i="2"/>
  <c r="J202" i="2" s="1"/>
  <c r="J201" i="2" s="1"/>
  <c r="J196" i="2"/>
  <c r="J195" i="2" s="1"/>
  <c r="H188" i="2"/>
  <c r="H421" i="2" s="1"/>
  <c r="D14" i="4" s="1"/>
  <c r="J183" i="2"/>
  <c r="J178" i="2"/>
  <c r="J177" i="2" s="1"/>
  <c r="D10" i="4"/>
  <c r="J133" i="2"/>
  <c r="H132" i="2"/>
  <c r="H463" i="2" s="1"/>
  <c r="J128" i="2"/>
  <c r="J127" i="2" s="1"/>
  <c r="H96" i="2"/>
  <c r="H445" i="2"/>
  <c r="D40" i="4" s="1"/>
  <c r="H55" i="2"/>
  <c r="H38" i="2"/>
  <c r="H37" i="2" s="1"/>
  <c r="J33" i="2"/>
  <c r="J32" i="2" s="1"/>
  <c r="J25" i="2" s="1"/>
  <c r="J306" i="2"/>
  <c r="H212" i="2"/>
  <c r="H194" i="2" s="1"/>
  <c r="I104" i="2"/>
  <c r="J109" i="2"/>
  <c r="J108" i="2" s="1"/>
  <c r="I270" i="2"/>
  <c r="I265" i="2" s="1"/>
  <c r="I438" i="2" s="1"/>
  <c r="E31" i="4" s="1"/>
  <c r="E29" i="4" s="1"/>
  <c r="I25" i="2"/>
  <c r="I131" i="2"/>
  <c r="I462" i="2" s="1"/>
  <c r="I132" i="2"/>
  <c r="I463" i="2" s="1"/>
  <c r="E60" i="4" s="1"/>
  <c r="J216" i="2"/>
  <c r="I445" i="2"/>
  <c r="E40" i="4" s="1"/>
  <c r="H125" i="2"/>
  <c r="I125" i="2"/>
  <c r="G104" i="2"/>
  <c r="H116" i="2"/>
  <c r="H131" i="2"/>
  <c r="G419" i="2"/>
  <c r="H239" i="2"/>
  <c r="J340" i="2"/>
  <c r="J339" i="2" s="1"/>
  <c r="J348" i="2"/>
  <c r="I461" i="2"/>
  <c r="E58" i="4" s="1"/>
  <c r="E56" i="4"/>
  <c r="I421" i="2"/>
  <c r="E14" i="4" s="1"/>
  <c r="J226" i="2"/>
  <c r="E43" i="4"/>
  <c r="G435" i="2"/>
  <c r="J335" i="2"/>
  <c r="J454" i="2" s="1"/>
  <c r="F50" i="4" s="1"/>
  <c r="J246" i="2" l="1"/>
  <c r="J172" i="2"/>
  <c r="H294" i="2"/>
  <c r="H289" i="2" s="1"/>
  <c r="J444" i="2"/>
  <c r="I172" i="2"/>
  <c r="I419" i="2" s="1"/>
  <c r="E12" i="4" s="1"/>
  <c r="H427" i="2"/>
  <c r="I427" i="2"/>
  <c r="J427" i="2"/>
  <c r="J55" i="2"/>
  <c r="G96" i="2"/>
  <c r="G453" i="2" s="1"/>
  <c r="I380" i="2"/>
  <c r="I446" i="2" s="1"/>
  <c r="G418" i="2"/>
  <c r="I373" i="2"/>
  <c r="H36" i="2"/>
  <c r="I431" i="2"/>
  <c r="E23" i="4" s="1"/>
  <c r="J302" i="2"/>
  <c r="J301" i="2" s="1"/>
  <c r="J294" i="2" s="1"/>
  <c r="J289" i="2" s="1"/>
  <c r="H418" i="2"/>
  <c r="D11" i="4" s="1"/>
  <c r="I418" i="2"/>
  <c r="E11" i="4" s="1"/>
  <c r="D56" i="4"/>
  <c r="J188" i="2"/>
  <c r="J421" i="2" s="1"/>
  <c r="F14" i="4" s="1"/>
  <c r="H362" i="2"/>
  <c r="H460" i="2" s="1"/>
  <c r="H380" i="2"/>
  <c r="H446" i="2" s="1"/>
  <c r="J265" i="2"/>
  <c r="J259" i="2" s="1"/>
  <c r="J436" i="2" s="1"/>
  <c r="H399" i="2"/>
  <c r="I441" i="2"/>
  <c r="E36" i="4" s="1"/>
  <c r="G24" i="2"/>
  <c r="G440" i="2" s="1"/>
  <c r="G447" i="2"/>
  <c r="G380" i="2"/>
  <c r="G367" i="2" s="1"/>
  <c r="J126" i="2"/>
  <c r="J125" i="2" s="1"/>
  <c r="J84" i="2"/>
  <c r="J445" i="2" s="1"/>
  <c r="F40" i="4" s="1"/>
  <c r="I36" i="2"/>
  <c r="I442" i="2" s="1"/>
  <c r="E37" i="4" s="1"/>
  <c r="J315" i="2"/>
  <c r="J450" i="2" s="1"/>
  <c r="G163" i="2"/>
  <c r="E28" i="4"/>
  <c r="H441" i="2"/>
  <c r="D36" i="4" s="1"/>
  <c r="H338" i="2"/>
  <c r="H419" i="2"/>
  <c r="D12" i="4" s="1"/>
  <c r="I238" i="2"/>
  <c r="I432" i="2" s="1"/>
  <c r="J96" i="2"/>
  <c r="J132" i="2"/>
  <c r="J463" i="2" s="1"/>
  <c r="F60" i="4" s="1"/>
  <c r="E42" i="4"/>
  <c r="I151" i="2"/>
  <c r="I464" i="2" s="1"/>
  <c r="J152" i="2"/>
  <c r="J465" i="2" s="1"/>
  <c r="F62" i="4" s="1"/>
  <c r="J38" i="2"/>
  <c r="J37" i="2" s="1"/>
  <c r="I425" i="2"/>
  <c r="E17" i="4" s="1"/>
  <c r="I451" i="2"/>
  <c r="E48" i="4" s="1"/>
  <c r="I315" i="2"/>
  <c r="I450" i="2" s="1"/>
  <c r="E462" i="2"/>
  <c r="D60" i="4"/>
  <c r="E460" i="2"/>
  <c r="D58" i="4"/>
  <c r="H152" i="2"/>
  <c r="H151" i="2" s="1"/>
  <c r="H136" i="2" s="1"/>
  <c r="E427" i="2"/>
  <c r="D19" i="4"/>
  <c r="J212" i="2"/>
  <c r="F43" i="4"/>
  <c r="F56" i="4"/>
  <c r="I399" i="2"/>
  <c r="F42" i="4"/>
  <c r="J338" i="2"/>
  <c r="J334" i="2" s="1"/>
  <c r="I338" i="2"/>
  <c r="J231" i="2"/>
  <c r="J165" i="2"/>
  <c r="D53" i="4"/>
  <c r="J441" i="2"/>
  <c r="F36" i="4" s="1"/>
  <c r="J369" i="2"/>
  <c r="J419" i="2" s="1"/>
  <c r="F12" i="4" s="1"/>
  <c r="H368" i="2"/>
  <c r="D43" i="4"/>
  <c r="D41" i="4" s="1"/>
  <c r="H438" i="2"/>
  <c r="H259" i="2"/>
  <c r="H436" i="2" s="1"/>
  <c r="D28" i="4"/>
  <c r="H164" i="2"/>
  <c r="I259" i="2"/>
  <c r="I436" i="2" s="1"/>
  <c r="J457" i="2"/>
  <c r="F54" i="4" s="1"/>
  <c r="J399" i="2"/>
  <c r="H451" i="2"/>
  <c r="H315" i="2"/>
  <c r="H450" i="2" s="1"/>
  <c r="H433" i="2"/>
  <c r="D26" i="4" s="1"/>
  <c r="H238" i="2"/>
  <c r="H432" i="2" s="1"/>
  <c r="F10" i="4"/>
  <c r="H462" i="2"/>
  <c r="J131" i="2"/>
  <c r="J462" i="2" s="1"/>
  <c r="G416" i="2"/>
  <c r="G103" i="2"/>
  <c r="J430" i="2"/>
  <c r="F22" i="4" s="1"/>
  <c r="J373" i="2"/>
  <c r="H431" i="2"/>
  <c r="H225" i="2"/>
  <c r="H429" i="2" s="1"/>
  <c r="H423" i="2"/>
  <c r="D16" i="4" s="1"/>
  <c r="H104" i="2"/>
  <c r="J116" i="2"/>
  <c r="E53" i="4"/>
  <c r="I96" i="2"/>
  <c r="J238" i="2" l="1"/>
  <c r="J432" i="2" s="1"/>
  <c r="J435" i="2"/>
  <c r="F28" i="4" s="1"/>
  <c r="I367" i="2"/>
  <c r="H455" i="2"/>
  <c r="D52" i="4" s="1"/>
  <c r="H334" i="2"/>
  <c r="I455" i="2"/>
  <c r="E52" i="4" s="1"/>
  <c r="I334" i="2"/>
  <c r="H103" i="2"/>
  <c r="E458" i="2"/>
  <c r="J455" i="2"/>
  <c r="F52" i="4" s="1"/>
  <c r="J230" i="2"/>
  <c r="J431" i="2" s="1"/>
  <c r="F23" i="4" s="1"/>
  <c r="I136" i="2"/>
  <c r="J368" i="2"/>
  <c r="H416" i="2"/>
  <c r="J194" i="2"/>
  <c r="J425" i="2" s="1"/>
  <c r="F17" i="4" s="1"/>
  <c r="J36" i="2"/>
  <c r="J442" i="2" s="1"/>
  <c r="F37" i="4" s="1"/>
  <c r="J438" i="2"/>
  <c r="F31" i="4" s="1"/>
  <c r="J362" i="2"/>
  <c r="J460" i="2" s="1"/>
  <c r="H442" i="2"/>
  <c r="D37" i="4" s="1"/>
  <c r="I225" i="2"/>
  <c r="I429" i="2" s="1"/>
  <c r="H465" i="2"/>
  <c r="E464" i="2" s="1"/>
  <c r="I164" i="2"/>
  <c r="G23" i="2"/>
  <c r="G410" i="2" s="1"/>
  <c r="J418" i="2"/>
  <c r="F11" i="4" s="1"/>
  <c r="J164" i="2"/>
  <c r="G446" i="2"/>
  <c r="G469" i="2" s="1"/>
  <c r="J151" i="2"/>
  <c r="F53" i="4"/>
  <c r="J451" i="2"/>
  <c r="F48" i="4" s="1"/>
  <c r="J404" i="2"/>
  <c r="H367" i="2"/>
  <c r="H425" i="2"/>
  <c r="D17" i="4" s="1"/>
  <c r="D9" i="4" s="1"/>
  <c r="E446" i="2"/>
  <c r="I103" i="2"/>
  <c r="E429" i="2"/>
  <c r="D23" i="4"/>
  <c r="E450" i="2"/>
  <c r="D48" i="4"/>
  <c r="I453" i="2"/>
  <c r="E436" i="2"/>
  <c r="D31" i="4"/>
  <c r="J380" i="2"/>
  <c r="J446" i="2" s="1"/>
  <c r="I24" i="2"/>
  <c r="I23" i="2" s="1"/>
  <c r="E432" i="2"/>
  <c r="H24" i="2"/>
  <c r="H23" i="2" s="1"/>
  <c r="H464" i="2"/>
  <c r="J453" i="2"/>
  <c r="J423" i="2"/>
  <c r="F16" i="4" s="1"/>
  <c r="J104" i="2"/>
  <c r="J225" i="2"/>
  <c r="J429" i="2" s="1"/>
  <c r="J24" i="2" l="1"/>
  <c r="J23" i="2" s="1"/>
  <c r="E453" i="2"/>
  <c r="E416" i="2"/>
  <c r="I416" i="2"/>
  <c r="I163" i="2"/>
  <c r="I410" i="2" s="1"/>
  <c r="J464" i="2"/>
  <c r="J136" i="2"/>
  <c r="J103" i="2" s="1"/>
  <c r="H453" i="2"/>
  <c r="H163" i="2"/>
  <c r="H410" i="2" s="1"/>
  <c r="H412" i="2" s="1"/>
  <c r="J163" i="2"/>
  <c r="D62" i="4"/>
  <c r="E440" i="2"/>
  <c r="D39" i="4"/>
  <c r="J367" i="2"/>
  <c r="I440" i="2"/>
  <c r="H440" i="2"/>
  <c r="H469" i="2" s="1"/>
  <c r="F39" i="4"/>
  <c r="J416" i="2"/>
  <c r="E469" i="2" l="1"/>
  <c r="I469" i="2"/>
  <c r="I470" i="2" s="1"/>
  <c r="J410" i="2"/>
  <c r="K410" i="2" s="1"/>
  <c r="J440" i="2"/>
  <c r="J469" i="2" s="1"/>
  <c r="J472" i="2" s="1"/>
  <c r="H472" i="2"/>
  <c r="H470" i="2"/>
  <c r="J470" i="2" l="1"/>
  <c r="J412" i="2"/>
  <c r="D33" i="4" l="1"/>
  <c r="D47" i="4"/>
  <c r="F47" i="4" s="1"/>
  <c r="D46" i="4"/>
  <c r="F46" i="4" s="1"/>
  <c r="D45" i="4"/>
  <c r="F45" i="4" s="1"/>
  <c r="F34" i="4"/>
  <c r="F33" i="4" s="1"/>
  <c r="E33" i="4"/>
  <c r="D25" i="4"/>
  <c r="F25" i="4" s="1"/>
  <c r="D21" i="4"/>
  <c r="F21" i="4" s="1"/>
  <c r="E9" i="4"/>
  <c r="E55" i="4"/>
  <c r="E44" i="4"/>
  <c r="E59" i="4"/>
  <c r="I22" i="2"/>
  <c r="J22" i="2" s="1"/>
  <c r="J21" i="2" s="1"/>
  <c r="H21" i="2"/>
  <c r="J20" i="2"/>
  <c r="J19" i="2" s="1"/>
  <c r="I19" i="2"/>
  <c r="H19" i="2"/>
  <c r="J18" i="2"/>
  <c r="J17" i="2" s="1"/>
  <c r="I17" i="2"/>
  <c r="H17" i="2"/>
  <c r="J16" i="2"/>
  <c r="J15" i="2" s="1"/>
  <c r="I15" i="2"/>
  <c r="H15" i="2"/>
  <c r="J14" i="2"/>
  <c r="J13" i="2" s="1"/>
  <c r="I13" i="2"/>
  <c r="H13" i="2"/>
  <c r="J12" i="2"/>
  <c r="J11" i="2" s="1"/>
  <c r="J10" i="2" s="1"/>
  <c r="I11" i="2"/>
  <c r="G11" i="2"/>
  <c r="G10" i="2" s="1"/>
  <c r="G9" i="2" s="1"/>
  <c r="I10" i="2"/>
  <c r="D29" i="4" l="1"/>
  <c r="I21" i="2"/>
  <c r="I9" i="2" s="1"/>
  <c r="J9" i="2"/>
  <c r="E20" i="4"/>
  <c r="E41" i="4"/>
  <c r="E24" i="4" l="1"/>
  <c r="E35" i="4"/>
  <c r="E57" i="4"/>
  <c r="D57" i="4"/>
  <c r="D18" i="4"/>
  <c r="E18" i="4"/>
  <c r="F41" i="4"/>
  <c r="E61" i="4"/>
  <c r="F9" i="4" l="1"/>
  <c r="F61" i="4"/>
  <c r="D61" i="4"/>
  <c r="F18" i="4"/>
  <c r="E49" i="4"/>
  <c r="E65" i="4" s="1"/>
  <c r="F57" i="4"/>
  <c r="D44" i="4"/>
  <c r="F44" i="4" s="1"/>
  <c r="D55" i="4"/>
  <c r="F55" i="4" s="1"/>
  <c r="D49" i="4"/>
  <c r="F29" i="4"/>
  <c r="F49" i="4" l="1"/>
  <c r="F35" i="4"/>
  <c r="D35" i="4"/>
  <c r="D20" i="4"/>
  <c r="F20" i="4" s="1"/>
  <c r="D59" i="4"/>
  <c r="F59" i="4" s="1"/>
  <c r="F24" i="4"/>
  <c r="D24" i="4"/>
  <c r="F65" i="4" l="1"/>
  <c r="F67" i="4" s="1"/>
  <c r="D65" i="4"/>
</calcChain>
</file>

<file path=xl/sharedStrings.xml><?xml version="1.0" encoding="utf-8"?>
<sst xmlns="http://schemas.openxmlformats.org/spreadsheetml/2006/main" count="2278" uniqueCount="463">
  <si>
    <t xml:space="preserve">Наименование </t>
  </si>
  <si>
    <t>КОДЫ</t>
  </si>
  <si>
    <t>Изменения и дополнения   (тыс.руб)</t>
  </si>
  <si>
    <t>Сумма на 2014г (тыс.руб.)</t>
  </si>
  <si>
    <t xml:space="preserve">Изменения </t>
  </si>
  <si>
    <t xml:space="preserve">Итого c  изменениями  2014г 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</si>
  <si>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</si>
  <si>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</si>
  <si>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</si>
  <si>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</si>
  <si>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</si>
  <si>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</si>
  <si>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Другие вопросы в области здравоохранения, физической культуры и спорта</t>
  </si>
  <si>
    <t>055</t>
  </si>
  <si>
    <t>09</t>
  </si>
  <si>
    <t>10</t>
  </si>
  <si>
    <t>Учебно- 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</si>
  <si>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</si>
  <si>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</si>
  <si>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4529900</t>
  </si>
  <si>
    <t>Выполнение функций бюджетными учреждениями</t>
  </si>
  <si>
    <t>001</t>
  </si>
  <si>
    <t>МЦП "Вакцинопрофилактика заболеваний, управляемых иммунизацией в МО "Онгудайский район" на 2008-2010г"</t>
  </si>
  <si>
    <t>Выполнение функций органами местного самоуправления</t>
  </si>
  <si>
    <t>500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</si>
  <si>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</si>
  <si>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</si>
  <si>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</si>
  <si>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</si>
  <si>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</si>
  <si>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</si>
  <si>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 xml:space="preserve">Образование </t>
  </si>
  <si>
    <t>07</t>
  </si>
  <si>
    <t>Общее образование</t>
  </si>
  <si>
    <t>02</t>
  </si>
  <si>
    <t>Государственная программа Республики Алтай "Развитие образования"</t>
  </si>
  <si>
    <t>0700000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</si>
  <si>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</si>
  <si>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</si>
  <si>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</si>
  <si>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</si>
  <si>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</si>
  <si>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</si>
  <si>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</si>
  <si>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</si>
  <si>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</si>
  <si>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</si>
  <si>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</si>
  <si>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</si>
  <si>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бюджетным учреждениям на иные цели</t>
  </si>
  <si>
    <t>612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</si>
  <si>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</si>
  <si>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0727501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</si>
  <si>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</si>
  <si>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Муниципальные целевые программы</t>
  </si>
  <si>
    <t>7950000</t>
  </si>
  <si>
    <t xml:space="preserve">Переподготовка и повышение квалификации </t>
  </si>
  <si>
    <t>05</t>
  </si>
  <si>
    <t>Молодежная политика и оздоровление детей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</si>
  <si>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</si>
  <si>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</si>
  <si>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</si>
  <si>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</si>
  <si>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</si>
  <si>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</si>
  <si>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</si>
  <si>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</si>
  <si>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</si>
  <si>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</si>
  <si>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</si>
  <si>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</si>
  <si>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</si>
  <si>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</si>
  <si>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</si>
  <si>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</si>
  <si>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</si>
  <si>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</si>
  <si>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</si>
  <si>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</si>
  <si>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</si>
  <si>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</si>
  <si>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</si>
  <si>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Социальная политика</t>
  </si>
  <si>
    <t>Охрана семьи и детства</t>
  </si>
  <si>
    <t>04</t>
  </si>
  <si>
    <t>подпрограмма "Развитие дошкольного образования" государственной программы Республики Алтай "Развитие образования"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</si>
  <si>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</si>
  <si>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</si>
  <si>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</si>
  <si>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</si>
  <si>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</si>
  <si>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</si>
  <si>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</si>
  <si>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помощь</t>
  </si>
  <si>
    <t>5050000</t>
  </si>
  <si>
    <t>313</t>
  </si>
  <si>
    <t>Управление по экономике и финансам Онгудайского района</t>
  </si>
  <si>
    <t>092</t>
  </si>
  <si>
    <t>Ощегосударственные вопросы</t>
  </si>
  <si>
    <t>01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</si>
  <si>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</si>
  <si>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</si>
  <si>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</si>
  <si>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</si>
  <si>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</si>
  <si>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</si>
  <si>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</si>
  <si>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</si>
  <si>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</si>
  <si>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</si>
  <si>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</si>
  <si>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</si>
  <si>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</si>
  <si>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</si>
  <si>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</si>
  <si>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</si>
  <si>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</si>
  <si>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</si>
  <si>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Руководство и управление в сфере установленных функций</t>
  </si>
  <si>
    <t>Национальная оборона</t>
  </si>
  <si>
    <t>00</t>
  </si>
  <si>
    <t>Мобилизационная  и вневойсковая подготовка</t>
  </si>
  <si>
    <t>03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</si>
  <si>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</si>
  <si>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</si>
  <si>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</si>
  <si>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</si>
  <si>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</si>
  <si>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1115118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</si>
  <si>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</si>
  <si>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</si>
  <si>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</si>
  <si>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</si>
  <si>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</si>
  <si>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</si>
  <si>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</si>
  <si>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</si>
  <si>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</si>
  <si>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</si>
  <si>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</si>
  <si>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</si>
  <si>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</si>
  <si>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</si>
  <si>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</si>
  <si>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</si>
  <si>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</si>
  <si>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</si>
  <si>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</si>
  <si>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</si>
  <si>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</si>
  <si>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11 1 2514</t>
  </si>
  <si>
    <t xml:space="preserve">Дотации на выравнивание бюджетной обеспеченности </t>
  </si>
  <si>
    <t>511</t>
  </si>
  <si>
    <t>Выравнивание бюджетной обеспеченности</t>
  </si>
  <si>
    <t>5160100</t>
  </si>
  <si>
    <t>Дотация на выравнивание бюджетной обеспеченности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</si>
  <si>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</si>
  <si>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5160130</t>
  </si>
  <si>
    <t>Администрация Онгудайского района (аймака)</t>
  </si>
  <si>
    <t>800</t>
  </si>
  <si>
    <t>Общегосударственные вопросы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</si>
  <si>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</si>
  <si>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</si>
  <si>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</si>
  <si>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</si>
  <si>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Государственная программа Республики Алтай "Развитие жилищно-коммунального и транспортного комплекса"</t>
  </si>
  <si>
    <t>0200000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</si>
  <si>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</si>
  <si>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</si>
  <si>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</si>
  <si>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</si>
  <si>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</si>
  <si>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</si>
  <si>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</si>
  <si>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 xml:space="preserve">Уплата налога на имущество организаций и земельного налога
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</si>
  <si>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</si>
  <si>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</si>
  <si>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</si>
  <si>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</si>
  <si>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</si>
  <si>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</si>
  <si>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</si>
  <si>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</si>
  <si>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</si>
  <si>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</si>
  <si>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Дворцы и дома культуры, другие учреждения культуры и средств массовой информации</t>
  </si>
  <si>
    <t>4400000</t>
  </si>
  <si>
    <t>4409900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</si>
  <si>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</si>
  <si>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</si>
  <si>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</si>
  <si>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</si>
  <si>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</si>
  <si>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</si>
  <si>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</si>
  <si>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МЦП "Развитие агропромышленного комплекса в Онгудайском районе" на 2011-2014 годы</t>
  </si>
  <si>
    <t>7952005</t>
  </si>
  <si>
    <t>Другие вопросы в области  национальной экономики</t>
  </si>
  <si>
    <t>Жилищно-коммунальное хозяйство</t>
  </si>
  <si>
    <t>Коммунальное хозяйство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</si>
  <si>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</si>
  <si>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021Б515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</si>
  <si>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</si>
  <si>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</si>
  <si>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</si>
  <si>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</si>
  <si>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</si>
  <si>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</si>
  <si>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</si>
  <si>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</si>
  <si>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 ство</t>
  </si>
  <si>
    <t>Образование</t>
  </si>
  <si>
    <t>Дошкольное образование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</si>
  <si>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</si>
  <si>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</si>
  <si>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Культура и кинематография</t>
  </si>
  <si>
    <t>08</t>
  </si>
  <si>
    <t>Культура</t>
  </si>
  <si>
    <t>Учебно-методические кабинеты, центральные бухгалтерии, группы хоз.обслуживания</t>
  </si>
  <si>
    <t>Здравоохранение</t>
  </si>
  <si>
    <t>Другие вопросы в области здравоохранения</t>
  </si>
  <si>
    <t>7952030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</si>
  <si>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</si>
  <si>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</si>
  <si>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Пенсионное обеспечение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</si>
  <si>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</si>
  <si>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</si>
  <si>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</si>
  <si>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</si>
  <si>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</si>
  <si>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</si>
  <si>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</si>
  <si>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</si>
  <si>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</si>
  <si>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Пособия, компенсации, меры социальной поддержки по публичным нормативным обязательствам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</si>
  <si>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</si>
  <si>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0515135</t>
  </si>
  <si>
    <t>5058500</t>
  </si>
  <si>
    <t>Районная подпрограмма «Социальная поддержка населения муниципального образования «Онгудайский район»</t>
  </si>
  <si>
    <t>7952008</t>
  </si>
  <si>
    <t>322</t>
  </si>
  <si>
    <t>Средства массовой информации</t>
  </si>
  <si>
    <t>Периодическая печать и издательства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</si>
  <si>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</si>
  <si>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Отдел культуры, спорта и туризма 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</si>
  <si>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</si>
  <si>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</si>
  <si>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</si>
  <si>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</si>
  <si>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</si>
  <si>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99</t>
  </si>
  <si>
    <t xml:space="preserve">Всего </t>
  </si>
  <si>
    <t>условно утвержд.расходы  на 15 год -2,5%, на 16 год-5% имей виду по БК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</si>
  <si>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</si>
  <si>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</si>
  <si>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</si>
  <si>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</si>
  <si>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</si>
  <si>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</si>
  <si>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</si>
  <si>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</si>
  <si>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</si>
  <si>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</si>
  <si>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</si>
  <si>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0309</t>
  </si>
  <si>
    <t>0314</t>
  </si>
  <si>
    <t>0405</t>
  </si>
  <si>
    <t>0412</t>
  </si>
  <si>
    <t>0501</t>
  </si>
  <si>
    <t>0502</t>
  </si>
  <si>
    <t>0503</t>
  </si>
  <si>
    <t>0701</t>
  </si>
  <si>
    <t>0702</t>
  </si>
  <si>
    <t>0705</t>
  </si>
  <si>
    <t>0707</t>
  </si>
  <si>
    <t>0709</t>
  </si>
  <si>
    <t>0801</t>
  </si>
  <si>
    <t>0804</t>
  </si>
  <si>
    <t>0806</t>
  </si>
  <si>
    <t>0909</t>
  </si>
  <si>
    <t>0910</t>
  </si>
  <si>
    <t>1001</t>
  </si>
  <si>
    <t>1003</t>
  </si>
  <si>
    <t>1004</t>
  </si>
  <si>
    <t>1006</t>
  </si>
  <si>
    <t>итог</t>
  </si>
  <si>
    <t xml:space="preserve"> Приложение 8</t>
  </si>
  <si>
    <t>РАСПРЕДЕЛЕНИЕ</t>
  </si>
  <si>
    <t>тыс.руб</t>
  </si>
  <si>
    <t>Наименование разделов и подразделов</t>
  </si>
  <si>
    <t>0100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</si>
  <si>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</si>
  <si>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</si>
  <si>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</si>
  <si>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</si>
  <si>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</si>
  <si>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</si>
  <si>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0200</t>
  </si>
  <si>
    <t>Мобилизационная и вневойсковая подготовка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</si>
  <si>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</si>
  <si>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</si>
  <si>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</si>
  <si>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0400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</si>
  <si>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</si>
  <si>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</si>
  <si>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</si>
  <si>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0500</t>
  </si>
  <si>
    <t>Жилищное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</si>
  <si>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</si>
  <si>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</si>
  <si>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</si>
  <si>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</si>
  <si>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0700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</si>
  <si>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</si>
  <si>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</si>
  <si>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>0800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</si>
  <si>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</si>
  <si>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</si>
  <si>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</si>
  <si>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</si>
  <si>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</si>
  <si>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</si>
  <si>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1000</t>
  </si>
  <si>
    <t>Социальное обслуживание населения</t>
  </si>
  <si>
    <t>Социальное обеспечение население</t>
  </si>
  <si>
    <t>Охрана семьи  и детства</t>
  </si>
  <si>
    <t>1100</t>
  </si>
  <si>
    <t>Физическая культура</t>
  </si>
  <si>
    <t>1200</t>
  </si>
  <si>
    <t>1300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</si>
  <si>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</si>
  <si>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</si>
  <si>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</si>
  <si>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</si>
  <si>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</si>
  <si>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</si>
  <si>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>расходов бюджета муниципального образования  "Онгудайский район" на 2014 год                                           по разделам и подразделам   классификации расходов бюджетов Российской Федерации</t>
  </si>
  <si>
    <t>Приложение 10</t>
  </si>
  <si>
    <t>07 1 1000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</si>
  <si>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</si>
  <si>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0711000</t>
  </si>
  <si>
    <t>0711502</t>
  </si>
  <si>
    <t>Субсидии на софинансирование расходов муниципальных дошкольных образовательных учреждений в рамках подпрограммы РА " Развитие дошкольного образования" в рамках госпрогр. РА "Развитие образования"</t>
  </si>
  <si>
    <t>Межбюджетные трансферты</t>
  </si>
  <si>
    <t xml:space="preserve"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 (через Минрегионального развития) Ело </t>
  </si>
  <si>
    <t>Субсидии на софинансирование капитальных вложений в объекты мун собственности в рамках подпрограммы "Развитие общего образования" гос.прогр.РА "Развитие образования"</t>
  </si>
  <si>
    <t>Ведомственные целевые программы</t>
  </si>
  <si>
    <t>ВЦП "Развитие культуры и библиотечного дела Онгудайского района" на 2014-2016гг.</t>
  </si>
  <si>
    <t>ВЦП "Развитие физической культуры , спорта и формирование здорового образа жизни в Онгудайском районе на 2014-2016 гг."</t>
  </si>
  <si>
    <t>7950400</t>
  </si>
  <si>
    <t>ВЦП "Социальная защита населения муниципального образования "Онгудайский район" на 2014-2016 годы"</t>
  </si>
  <si>
    <t>7953500</t>
  </si>
  <si>
    <t>7950300</t>
  </si>
  <si>
    <t>7950301</t>
  </si>
  <si>
    <t>Развитие культуры</t>
  </si>
  <si>
    <t>Библиотечное дело</t>
  </si>
  <si>
    <t>7950302</t>
  </si>
  <si>
    <t>ВЦП "Реализация молодежной политики на 2014-2016гг.</t>
  </si>
  <si>
    <t>7950100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</si>
  <si>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</si>
  <si>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7953600</t>
  </si>
  <si>
    <t>ВЦП "Медико -социальная поддержка слабозащищенных  категорий населения в  муниципальном образовании  "Онгудайский район"  на 2012-2014 гг."</t>
  </si>
  <si>
    <t>7952200</t>
  </si>
  <si>
    <t>ВЦП "Устойчивое развитие сельских территорий муниципального образования "Онгудайский район" на период 2014-2016 годы"</t>
  </si>
  <si>
    <t>Обеспечение жильем специалистов на селе</t>
  </si>
  <si>
    <t>7953300</t>
  </si>
  <si>
    <t>7953302</t>
  </si>
  <si>
    <t>ВЦП "Обеспечение жильем молодых семей на территории  муниципального образования  "Онгудайский район" на 2014-2016 гг.</t>
  </si>
  <si>
    <t>7950200</t>
  </si>
  <si>
    <t xml:space="preserve">ВЦП "Развитие дополнительного образования в МО "Онгудайском районе" на 2014-2016 гг." </t>
  </si>
  <si>
    <t>7952000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</si>
  <si>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</si>
  <si>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7952001</t>
  </si>
  <si>
    <t>Субсидии автономным учреждениям на иные цели</t>
  </si>
  <si>
    <t>622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</si>
  <si>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</si>
  <si>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7952002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</si>
  <si>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</si>
  <si>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7952500</t>
  </si>
  <si>
    <t>7953301</t>
  </si>
  <si>
    <t>Объекты капитального строительства</t>
  </si>
  <si>
    <t>ВЦП "Развитие агропромышленного комплекса муниципального образования "Онгудайский район" на 2014-2016годы"</t>
  </si>
  <si>
    <t>7953400</t>
  </si>
  <si>
    <t>7954000</t>
  </si>
  <si>
    <t>ВЦП Строительство, реконструкция  объектов социальной сферы на 2014-2016 гг.</t>
  </si>
  <si>
    <t>7954001</t>
  </si>
  <si>
    <t>Строительство и реконструкция объектов социальной сферы</t>
  </si>
  <si>
    <t>ВЦП "Благоустройство территории Онгудайского района на 2014-2016 годы"</t>
  </si>
  <si>
    <t>7953800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</si>
  <si>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</si>
  <si>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"Энергосбережение  в муниицпальном образовании "Онгудайский район" на 2010-2015 гг."</t>
  </si>
  <si>
    <t>7953100</t>
  </si>
  <si>
    <t>7953200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</si>
  <si>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</si>
  <si>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</si>
  <si>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</si>
  <si>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7952600</t>
  </si>
  <si>
    <t>7952400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</si>
  <si>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</si>
  <si>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</si>
  <si>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7952700</t>
  </si>
  <si>
    <t>7952800</t>
  </si>
  <si>
    <t>Финансирование БУ ОКС муниципального образования "Онгудайский район"</t>
  </si>
  <si>
    <t>7954002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</si>
  <si>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</si>
  <si>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7953700</t>
  </si>
  <si>
    <t>ВЦП «Развитие малого предпринимательства в Онгудайском районе на 2014-2016 годы»</t>
  </si>
  <si>
    <t>7953900</t>
  </si>
  <si>
    <t>7954100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</si>
  <si>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</si>
  <si>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7952100</t>
  </si>
  <si>
    <t>ВЦП "Развитие доступного общего образования в муниципальном образовании  "Онгудайский район"на 2014-2016 гг."</t>
  </si>
  <si>
    <t>7950600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</si>
  <si>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</si>
  <si>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</si>
  <si>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</si>
  <si>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7951000</t>
  </si>
  <si>
    <t>7950700</t>
  </si>
  <si>
    <t>7950800</t>
  </si>
  <si>
    <t>7950900</t>
  </si>
  <si>
    <t>ВЦП "Развитие доступного дошкольного образования в муниципальном образовании  "Онгудайский район" на 2014-2016 гг."</t>
  </si>
  <si>
    <t>7950500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</si>
  <si>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</si>
  <si>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</si>
  <si>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</si>
  <si>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</si>
  <si>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</si>
  <si>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</si>
  <si>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7954200</t>
  </si>
  <si>
    <t>7954300</t>
  </si>
  <si>
    <t>7954400</t>
  </si>
  <si>
    <t>7954500</t>
  </si>
  <si>
    <t>7954600</t>
  </si>
  <si>
    <t>7954700</t>
  </si>
  <si>
    <t>795470</t>
  </si>
  <si>
    <t>Прочие межбюджетные трансферты общего характера</t>
  </si>
  <si>
    <t>5201500</t>
  </si>
  <si>
    <t>540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</si>
  <si>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</si>
  <si>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</si>
  <si>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</si>
  <si>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Глава муниципального образования и его заместители</t>
  </si>
  <si>
    <t>ВЦП "Строительство, реконструкция  объектов социальной сферы на 2014-2016 гг."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</si>
  <si>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</si>
  <si>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7952300</t>
  </si>
  <si>
    <t>Доплаты к пенсиям  муниципальных служащих</t>
  </si>
  <si>
    <t>7950601</t>
  </si>
  <si>
    <t>Энергосбережение объектов общего образования</t>
  </si>
  <si>
    <t>0721506</t>
  </si>
  <si>
    <t>0721507</t>
  </si>
  <si>
    <t>0721508</t>
  </si>
  <si>
    <t>Дорожное хозяйство</t>
  </si>
  <si>
    <t>07225ПО</t>
  </si>
  <si>
    <t>07285ПО</t>
  </si>
  <si>
    <t>021Г501</t>
  </si>
  <si>
    <t>7953303</t>
  </si>
  <si>
    <t xml:space="preserve">Приобретение жилого помещения для предоставления детям -сиротам </t>
  </si>
  <si>
    <t>Оказание маетриальной помощи</t>
  </si>
  <si>
    <t>0409</t>
  </si>
  <si>
    <t>к решению "О бюджете муниципального образования "Онгудайский район" на 2014год и на 2015 и 2016 годов"( в редакции решения сессии от 20.03.2014г №5-1)</t>
  </si>
  <si>
    <t>Сумма на 2014г</t>
  </si>
  <si>
    <t>(тыс.руб)</t>
  </si>
  <si>
    <t>Ведомственная структура  расходов бюджета муниципального образования "Онгудайский район"                                                          на 2014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</si>
</sst>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  <numFmt numFmtId="166" formatCode="_(* #,##0.00_);_(* \(#,##0.00\);_(* &quot;-&quot;??_);_(@_)"/>
    <numFmt numFmtId="167" formatCode="0.0000"/>
    <numFmt numFmtId="168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indexed="4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7">
    <xf numFmtId="0" fontId="0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/>
  </cellStyleXfs>
  <cellXfs count="163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4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3" fillId="0" borderId="1" xfId="1" applyNumberFormat="1" applyFont="1" applyFill="1" applyBorder="1"/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5" fillId="0" borderId="0" xfId="1" applyFont="1" applyFill="1"/>
    <xf numFmtId="164" fontId="3" fillId="0" borderId="0" xfId="1" applyNumberFormat="1" applyFont="1" applyFill="1"/>
    <xf numFmtId="164" fontId="8" fillId="0" borderId="0" xfId="1" applyNumberFormat="1" applyFont="1" applyFill="1"/>
    <xf numFmtId="0" fontId="8" fillId="0" borderId="0" xfId="1" applyFont="1" applyFill="1"/>
    <xf numFmtId="0" fontId="9" fillId="0" borderId="0" xfId="1" applyFont="1" applyFill="1"/>
    <xf numFmtId="2" fontId="3" fillId="0" borderId="0" xfId="1" applyNumberFormat="1" applyFont="1" applyFill="1" applyAlignment="1"/>
    <xf numFmtId="0" fontId="5" fillId="0" borderId="1" xfId="1" applyFont="1" applyFill="1" applyBorder="1" applyAlignment="1">
      <alignment horizontal="center" vertical="center" wrapText="1"/>
    </xf>
    <xf numFmtId="0" fontId="11" fillId="0" borderId="0" xfId="3" applyFont="1"/>
    <xf numFmtId="0" fontId="11" fillId="0" borderId="0" xfId="3" applyFont="1" applyAlignment="1"/>
    <xf numFmtId="165" fontId="11" fillId="0" borderId="0" xfId="3" applyNumberFormat="1" applyFont="1" applyAlignment="1"/>
    <xf numFmtId="0" fontId="11" fillId="0" borderId="0" xfId="3" applyFont="1" applyBorder="1"/>
    <xf numFmtId="0" fontId="11" fillId="0" borderId="0" xfId="3" applyFont="1" applyAlignment="1">
      <alignment horizontal="left" wrapText="1"/>
    </xf>
    <xf numFmtId="0" fontId="11" fillId="0" borderId="0" xfId="116" applyFont="1" applyAlignment="1">
      <alignment wrapText="1"/>
    </xf>
    <xf numFmtId="165" fontId="2" fillId="0" borderId="0" xfId="116" applyNumberFormat="1" applyFont="1" applyAlignment="1">
      <alignment wrapText="1"/>
    </xf>
    <xf numFmtId="0" fontId="13" fillId="0" borderId="15" xfId="3" applyFont="1" applyBorder="1" applyAlignment="1">
      <alignment horizontal="center"/>
    </xf>
    <xf numFmtId="0" fontId="12" fillId="0" borderId="15" xfId="116" applyBorder="1" applyAlignment="1"/>
    <xf numFmtId="165" fontId="12" fillId="0" borderId="15" xfId="116" applyNumberFormat="1" applyBorder="1" applyAlignment="1"/>
    <xf numFmtId="0" fontId="13" fillId="0" borderId="1" xfId="3" applyFont="1" applyBorder="1" applyAlignment="1">
      <alignment horizontal="center" vertical="center" wrapText="1"/>
    </xf>
    <xf numFmtId="165" fontId="13" fillId="0" borderId="1" xfId="3" applyNumberFormat="1" applyFont="1" applyBorder="1" applyAlignment="1">
      <alignment horizontal="center" vertical="center" wrapText="1"/>
    </xf>
    <xf numFmtId="165" fontId="13" fillId="0" borderId="1" xfId="116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wrapText="1"/>
    </xf>
    <xf numFmtId="2" fontId="13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wrapText="1"/>
    </xf>
    <xf numFmtId="49" fontId="11" fillId="0" borderId="1" xfId="3" applyNumberFormat="1" applyFont="1" applyBorder="1" applyAlignment="1">
      <alignment horizontal="center"/>
    </xf>
    <xf numFmtId="2" fontId="11" fillId="0" borderId="1" xfId="116" applyNumberFormat="1" applyFont="1" applyBorder="1" applyAlignment="1">
      <alignment horizontal="right" wrapText="1"/>
    </xf>
    <xf numFmtId="0" fontId="11" fillId="0" borderId="1" xfId="3" applyFont="1" applyFill="1" applyBorder="1" applyAlignment="1">
      <alignment horizontal="left" wrapText="1"/>
    </xf>
    <xf numFmtId="2" fontId="13" fillId="0" borderId="1" xfId="116" applyNumberFormat="1" applyFont="1" applyBorder="1" applyAlignment="1">
      <alignment horizontal="right" wrapText="1"/>
    </xf>
    <xf numFmtId="0" fontId="13" fillId="0" borderId="0" xfId="3" applyFont="1"/>
    <xf numFmtId="0" fontId="11" fillId="0" borderId="1" xfId="2" applyFont="1" applyFill="1" applyBorder="1" applyAlignment="1">
      <alignment horizontal="justify" vertical="top" wrapText="1" shrinkToFit="1"/>
    </xf>
    <xf numFmtId="49" fontId="13" fillId="0" borderId="1" xfId="3" applyNumberFormat="1" applyFont="1" applyBorder="1" applyAlignment="1">
      <alignment horizontal="center"/>
    </xf>
    <xf numFmtId="165" fontId="11" fillId="0" borderId="0" xfId="3" applyNumberFormat="1" applyFont="1"/>
    <xf numFmtId="0" fontId="13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justify" vertical="top" wrapText="1"/>
    </xf>
    <xf numFmtId="0" fontId="11" fillId="0" borderId="1" xfId="1" applyFont="1" applyFill="1" applyBorder="1" applyAlignment="1">
      <alignment horizontal="justify" vertical="top"/>
    </xf>
    <xf numFmtId="0" fontId="11" fillId="0" borderId="1" xfId="1" applyNumberFormat="1" applyFont="1" applyFill="1" applyBorder="1" applyAlignment="1" applyProtection="1">
      <alignment horizontal="left" vertical="top" wrapText="1"/>
    </xf>
    <xf numFmtId="0" fontId="11" fillId="0" borderId="0" xfId="1" applyFont="1" applyFill="1"/>
    <xf numFmtId="0" fontId="11" fillId="0" borderId="1" xfId="5" applyFont="1" applyFill="1" applyBorder="1" applyAlignment="1">
      <alignment wrapText="1"/>
    </xf>
    <xf numFmtId="49" fontId="11" fillId="0" borderId="1" xfId="2" applyNumberFormat="1" applyFont="1" applyFill="1" applyBorder="1" applyAlignment="1">
      <alignment horizontal="left" wrapText="1" shrinkToFit="1"/>
    </xf>
    <xf numFmtId="0" fontId="11" fillId="0" borderId="1" xfId="0" applyFont="1" applyFill="1" applyBorder="1" applyAlignment="1">
      <alignment horizontal="justify" vertical="center" wrapText="1" shrinkToFit="1"/>
    </xf>
    <xf numFmtId="0" fontId="11" fillId="0" borderId="1" xfId="2" applyFont="1" applyFill="1" applyBorder="1" applyAlignment="1">
      <alignment horizontal="justify" wrapText="1" shrinkToFit="1"/>
    </xf>
    <xf numFmtId="166" fontId="11" fillId="0" borderId="1" xfId="7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justify" wrapText="1"/>
    </xf>
    <xf numFmtId="0" fontId="11" fillId="0" borderId="1" xfId="1" applyFont="1" applyFill="1" applyBorder="1" applyAlignment="1">
      <alignment vertical="top" wrapText="1"/>
    </xf>
    <xf numFmtId="0" fontId="11" fillId="0" borderId="1" xfId="3" applyFont="1" applyFill="1" applyBorder="1" applyAlignment="1">
      <alignment horizontal="left"/>
    </xf>
    <xf numFmtId="0" fontId="13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justify" vertical="center" wrapText="1"/>
    </xf>
    <xf numFmtId="49" fontId="11" fillId="0" borderId="1" xfId="1" applyNumberFormat="1" applyFont="1" applyFill="1" applyBorder="1"/>
    <xf numFmtId="0" fontId="11" fillId="0" borderId="1" xfId="1" applyFont="1" applyFill="1" applyBorder="1"/>
    <xf numFmtId="2" fontId="11" fillId="0" borderId="1" xfId="1" applyNumberFormat="1" applyFont="1" applyFill="1" applyBorder="1" applyAlignment="1"/>
    <xf numFmtId="49" fontId="13" fillId="0" borderId="1" xfId="1" applyNumberFormat="1" applyFont="1" applyFill="1" applyBorder="1"/>
    <xf numFmtId="2" fontId="13" fillId="0" borderId="1" xfId="1" applyNumberFormat="1" applyFont="1" applyFill="1" applyBorder="1"/>
    <xf numFmtId="2" fontId="11" fillId="0" borderId="1" xfId="1" applyNumberFormat="1" applyFont="1" applyFill="1" applyBorder="1"/>
    <xf numFmtId="49" fontId="11" fillId="0" borderId="1" xfId="2" applyNumberFormat="1" applyFont="1" applyFill="1" applyBorder="1" applyAlignment="1">
      <alignment horizontal="center" wrapText="1"/>
    </xf>
    <xf numFmtId="0" fontId="13" fillId="0" borderId="1" xfId="1" applyFont="1" applyFill="1" applyBorder="1"/>
    <xf numFmtId="4" fontId="11" fillId="0" borderId="1" xfId="1" applyNumberFormat="1" applyFont="1" applyFill="1" applyBorder="1"/>
    <xf numFmtId="0" fontId="11" fillId="0" borderId="1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/>
    <xf numFmtId="164" fontId="11" fillId="0" borderId="0" xfId="1" applyNumberFormat="1" applyFont="1" applyFill="1"/>
    <xf numFmtId="49" fontId="11" fillId="0" borderId="2" xfId="1" applyNumberFormat="1" applyFont="1" applyFill="1" applyBorder="1"/>
    <xf numFmtId="0" fontId="11" fillId="0" borderId="2" xfId="1" applyFont="1" applyFill="1" applyBorder="1"/>
    <xf numFmtId="164" fontId="11" fillId="0" borderId="1" xfId="1" applyNumberFormat="1" applyFont="1" applyFill="1" applyBorder="1"/>
    <xf numFmtId="167" fontId="11" fillId="0" borderId="0" xfId="1" applyNumberFormat="1" applyFont="1" applyFill="1"/>
    <xf numFmtId="49" fontId="11" fillId="0" borderId="3" xfId="1" applyNumberFormat="1" applyFont="1" applyFill="1" applyBorder="1"/>
    <xf numFmtId="0" fontId="11" fillId="0" borderId="3" xfId="1" applyFont="1" applyFill="1" applyBorder="1"/>
    <xf numFmtId="0" fontId="11" fillId="0" borderId="13" xfId="1" applyFont="1" applyFill="1" applyBorder="1"/>
    <xf numFmtId="49" fontId="11" fillId="0" borderId="14" xfId="1" applyNumberFormat="1" applyFont="1" applyFill="1" applyBorder="1"/>
    <xf numFmtId="49" fontId="11" fillId="0" borderId="4" xfId="1" applyNumberFormat="1" applyFont="1" applyFill="1" applyBorder="1"/>
    <xf numFmtId="0" fontId="11" fillId="0" borderId="4" xfId="1" applyFont="1" applyFill="1" applyBorder="1"/>
    <xf numFmtId="4" fontId="11" fillId="0" borderId="0" xfId="1" applyNumberFormat="1" applyFont="1" applyFill="1"/>
    <xf numFmtId="168" fontId="11" fillId="0" borderId="13" xfId="1" applyNumberFormat="1" applyFont="1" applyFill="1" applyBorder="1"/>
    <xf numFmtId="168" fontId="11" fillId="0" borderId="1" xfId="1" applyNumberFormat="1" applyFont="1" applyFill="1" applyBorder="1"/>
    <xf numFmtId="2" fontId="11" fillId="0" borderId="0" xfId="1" applyNumberFormat="1" applyFont="1" applyFill="1"/>
    <xf numFmtId="49" fontId="11" fillId="0" borderId="6" xfId="1" applyNumberFormat="1" applyFont="1" applyFill="1" applyBorder="1"/>
    <xf numFmtId="168" fontId="11" fillId="0" borderId="7" xfId="1" applyNumberFormat="1" applyFont="1" applyFill="1" applyBorder="1"/>
    <xf numFmtId="49" fontId="11" fillId="0" borderId="0" xfId="1" applyNumberFormat="1" applyFont="1" applyFill="1"/>
    <xf numFmtId="0" fontId="11" fillId="0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vertical="center" wrapText="1"/>
    </xf>
    <xf numFmtId="1" fontId="11" fillId="0" borderId="1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1" xfId="0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5" xfId="4" applyFont="1" applyFill="1" applyBorder="1" applyAlignment="1">
      <alignment horizontal="left" wrapText="1"/>
    </xf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justify" vertical="center" wrapText="1" shrinkToFit="1"/>
    </xf>
    <xf numFmtId="0" fontId="11" fillId="0" borderId="1" xfId="0" applyFont="1" applyFill="1" applyBorder="1" applyAlignment="1">
      <alignment horizontal="left"/>
    </xf>
    <xf numFmtId="0" fontId="11" fillId="2" borderId="1" xfId="1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164" fontId="13" fillId="0" borderId="8" xfId="1" applyNumberFormat="1" applyFont="1" applyFill="1" applyBorder="1"/>
    <xf numFmtId="0" fontId="11" fillId="0" borderId="0" xfId="1" applyFont="1" applyFill="1" applyBorder="1" applyAlignment="1">
      <alignment horizontal="center"/>
    </xf>
    <xf numFmtId="49" fontId="11" fillId="0" borderId="0" xfId="1" applyNumberFormat="1" applyFont="1" applyFill="1" applyBorder="1"/>
    <xf numFmtId="164" fontId="11" fillId="0" borderId="0" xfId="1" applyNumberFormat="1" applyFont="1" applyFill="1" applyBorder="1"/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wrapText="1"/>
    </xf>
    <xf numFmtId="49" fontId="11" fillId="0" borderId="12" xfId="1" applyNumberFormat="1" applyFont="1" applyFill="1" applyBorder="1" applyAlignment="1">
      <alignment horizontal="center"/>
    </xf>
    <xf numFmtId="49" fontId="11" fillId="0" borderId="14" xfId="1" applyNumberFormat="1" applyFont="1" applyFill="1" applyBorder="1" applyAlignment="1">
      <alignment horizontal="center"/>
    </xf>
    <xf numFmtId="49" fontId="11" fillId="0" borderId="12" xfId="1" applyNumberFormat="1" applyFont="1" applyFill="1" applyBorder="1"/>
    <xf numFmtId="49" fontId="11" fillId="0" borderId="12" xfId="3" applyNumberFormat="1" applyFont="1" applyFill="1" applyBorder="1" applyAlignment="1">
      <alignment horizontal="center"/>
    </xf>
    <xf numFmtId="0" fontId="11" fillId="0" borderId="12" xfId="1" applyFont="1" applyFill="1" applyBorder="1" applyAlignment="1">
      <alignment horizontal="left"/>
    </xf>
    <xf numFmtId="0" fontId="11" fillId="0" borderId="12" xfId="1" applyFont="1" applyFill="1" applyBorder="1" applyAlignment="1">
      <alignment horizontal="center"/>
    </xf>
    <xf numFmtId="167" fontId="3" fillId="0" borderId="0" xfId="1" applyNumberFormat="1" applyFont="1" applyFill="1" applyAlignment="1"/>
    <xf numFmtId="167" fontId="3" fillId="0" borderId="1" xfId="1" applyNumberFormat="1" applyFont="1" applyFill="1" applyBorder="1" applyAlignment="1"/>
    <xf numFmtId="167" fontId="11" fillId="0" borderId="1" xfId="1" applyNumberFormat="1" applyFont="1" applyFill="1" applyBorder="1" applyAlignment="1"/>
    <xf numFmtId="167" fontId="11" fillId="0" borderId="9" xfId="1" applyNumberFormat="1" applyFont="1" applyFill="1" applyBorder="1" applyAlignment="1"/>
    <xf numFmtId="167" fontId="11" fillId="0" borderId="0" xfId="4" applyNumberFormat="1" applyFont="1" applyFill="1"/>
    <xf numFmtId="167" fontId="11" fillId="0" borderId="0" xfId="1" applyNumberFormat="1" applyFont="1" applyFill="1" applyBorder="1" applyAlignment="1"/>
    <xf numFmtId="167" fontId="11" fillId="0" borderId="0" xfId="1" applyNumberFormat="1" applyFont="1" applyFill="1" applyAlignment="1"/>
    <xf numFmtId="1" fontId="4" fillId="0" borderId="1" xfId="1" applyNumberFormat="1" applyFont="1" applyFill="1" applyBorder="1" applyAlignment="1">
      <alignment horizontal="center"/>
    </xf>
    <xf numFmtId="165" fontId="11" fillId="0" borderId="0" xfId="4" applyNumberFormat="1" applyFont="1" applyFill="1"/>
    <xf numFmtId="165" fontId="11" fillId="0" borderId="9" xfId="1" applyNumberFormat="1" applyFont="1" applyFill="1" applyBorder="1" applyAlignment="1"/>
    <xf numFmtId="49" fontId="13" fillId="0" borderId="3" xfId="1" applyNumberFormat="1" applyFont="1" applyFill="1" applyBorder="1"/>
    <xf numFmtId="2" fontId="13" fillId="0" borderId="1" xfId="1" applyNumberFormat="1" applyFont="1" applyFill="1" applyBorder="1" applyAlignment="1"/>
    <xf numFmtId="2" fontId="13" fillId="0" borderId="1" xfId="6" applyNumberFormat="1" applyFont="1" applyFill="1" applyBorder="1" applyAlignment="1"/>
    <xf numFmtId="2" fontId="11" fillId="0" borderId="1" xfId="6" applyNumberFormat="1" applyFont="1" applyFill="1" applyBorder="1" applyAlignment="1"/>
    <xf numFmtId="2" fontId="13" fillId="0" borderId="9" xfId="1" applyNumberFormat="1" applyFont="1" applyFill="1" applyBorder="1" applyAlignment="1"/>
    <xf numFmtId="49" fontId="13" fillId="0" borderId="1" xfId="3" applyNumberFormat="1" applyFont="1" applyBorder="1" applyAlignment="1">
      <alignment horizontal="center"/>
    </xf>
    <xf numFmtId="165" fontId="11" fillId="0" borderId="0" xfId="3" applyNumberFormat="1" applyFont="1" applyAlignment="1">
      <alignment horizontal="left" wrapText="1"/>
    </xf>
    <xf numFmtId="165" fontId="12" fillId="0" borderId="0" xfId="116" applyNumberFormat="1" applyAlignment="1">
      <alignment horizontal="left" wrapText="1"/>
    </xf>
    <xf numFmtId="165" fontId="3" fillId="0" borderId="0" xfId="116" applyNumberFormat="1" applyFont="1" applyAlignment="1">
      <alignment wrapText="1"/>
    </xf>
    <xf numFmtId="165" fontId="15" fillId="0" borderId="0" xfId="116" applyNumberFormat="1" applyFont="1" applyAlignment="1">
      <alignment wrapText="1"/>
    </xf>
    <xf numFmtId="0" fontId="13" fillId="0" borderId="0" xfId="3" applyFont="1" applyBorder="1" applyAlignment="1">
      <alignment horizontal="center" vertical="center" wrapText="1"/>
    </xf>
    <xf numFmtId="0" fontId="11" fillId="0" borderId="0" xfId="3" applyFont="1" applyAlignment="1">
      <alignment vertical="center" wrapText="1"/>
    </xf>
    <xf numFmtId="0" fontId="2" fillId="0" borderId="0" xfId="116" applyFont="1" applyAlignment="1">
      <alignment vertical="center" wrapText="1"/>
    </xf>
    <xf numFmtId="0" fontId="12" fillId="0" borderId="0" xfId="116" applyAlignment="1">
      <alignment wrapText="1"/>
    </xf>
    <xf numFmtId="0" fontId="14" fillId="0" borderId="0" xfId="3" applyFont="1" applyBorder="1" applyAlignment="1">
      <alignment horizontal="center" wrapText="1"/>
    </xf>
    <xf numFmtId="0" fontId="2" fillId="0" borderId="0" xfId="116" applyFont="1" applyAlignment="1">
      <alignment wrapText="1"/>
    </xf>
    <xf numFmtId="0" fontId="11" fillId="0" borderId="5" xfId="1" applyFont="1" applyFill="1" applyBorder="1" applyAlignment="1">
      <alignment horizontal="center" wrapText="1"/>
    </xf>
    <xf numFmtId="0" fontId="11" fillId="0" borderId="10" xfId="1" applyFont="1" applyFill="1" applyBorder="1" applyAlignment="1">
      <alignment horizontal="center" wrapText="1"/>
    </xf>
    <xf numFmtId="0" fontId="11" fillId="0" borderId="1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wrapText="1"/>
    </xf>
    <xf numFmtId="0" fontId="0" fillId="0" borderId="0" xfId="0" applyAlignment="1">
      <alignment wrapText="1"/>
    </xf>
    <xf numFmtId="167" fontId="5" fillId="0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/>
    </xf>
    <xf numFmtId="0" fontId="16" fillId="0" borderId="0" xfId="1" applyFont="1" applyFill="1" applyAlignment="1">
      <alignment horizontal="center" wrapText="1"/>
    </xf>
    <xf numFmtId="0" fontId="16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top" wrapText="1" shrinkToFit="1"/>
    </xf>
    <xf numFmtId="167" fontId="5" fillId="0" borderId="2" xfId="1" applyNumberFormat="1" applyFont="1" applyFill="1" applyBorder="1" applyAlignment="1">
      <alignment horizontal="center" vertical="center" wrapText="1"/>
    </xf>
    <xf numFmtId="167" fontId="5" fillId="0" borderId="3" xfId="1" applyNumberFormat="1" applyFont="1" applyFill="1" applyBorder="1" applyAlignment="1">
      <alignment horizontal="center" vertical="center"/>
    </xf>
    <xf numFmtId="167" fontId="5" fillId="0" borderId="4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</cellXfs>
  <cellStyles count="117">
    <cellStyle name="Excel Built-in Normal" xfId="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"/>
    <cellStyle name="Обычный 17" xfId="116"/>
    <cellStyle name="Обычный 2" xfId="2"/>
    <cellStyle name="Обычный 2 10" xfId="15"/>
    <cellStyle name="Обычный 2 11" xfId="16"/>
    <cellStyle name="Обычный 2 12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25"/>
    <cellStyle name="Обычный 2 2 2" xfId="26"/>
    <cellStyle name="Обычный 2 20" xfId="27"/>
    <cellStyle name="Обычный 2 21" xfId="28"/>
    <cellStyle name="Обычный 2 22" xfId="29"/>
    <cellStyle name="Обычный 2 23" xfId="30"/>
    <cellStyle name="Обычный 2 24" xfId="31"/>
    <cellStyle name="Обычный 2 25" xfId="32"/>
    <cellStyle name="Обычный 2 26" xfId="33"/>
    <cellStyle name="Обычный 2 27" xfId="34"/>
    <cellStyle name="Обычный 2 28" xfId="35"/>
    <cellStyle name="Обычный 2 29" xfId="36"/>
    <cellStyle name="Обычный 2 3" xfId="37"/>
    <cellStyle name="Обычный 2 30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 9" xfId="44"/>
    <cellStyle name="Обычный 3" xfId="45"/>
    <cellStyle name="Обычный 3 10" xfId="46"/>
    <cellStyle name="Обычный 3 11" xfId="47"/>
    <cellStyle name="Обычный 3 12" xfId="48"/>
    <cellStyle name="Обычный 3 13" xfId="49"/>
    <cellStyle name="Обычный 3 14" xfId="50"/>
    <cellStyle name="Обычный 3 15" xfId="51"/>
    <cellStyle name="Обычный 3 16" xfId="52"/>
    <cellStyle name="Обычный 3 17" xfId="53"/>
    <cellStyle name="Обычный 3 18" xfId="54"/>
    <cellStyle name="Обычный 3 19" xfId="55"/>
    <cellStyle name="Обычный 3 2" xfId="56"/>
    <cellStyle name="Обычный 3 2 2" xfId="57"/>
    <cellStyle name="Обычный 3 20" xfId="58"/>
    <cellStyle name="Обычный 3 21" xfId="59"/>
    <cellStyle name="Обычный 3 22" xfId="60"/>
    <cellStyle name="Обычный 3 23" xfId="61"/>
    <cellStyle name="Обычный 3 24" xfId="62"/>
    <cellStyle name="Обычный 3 25" xfId="63"/>
    <cellStyle name="Обычный 3 26" xfId="64"/>
    <cellStyle name="Обычный 3 27" xfId="65"/>
    <cellStyle name="Обычный 3 28" xfId="66"/>
    <cellStyle name="Обычный 3 29" xfId="67"/>
    <cellStyle name="Обычный 3 3" xfId="68"/>
    <cellStyle name="Обычный 3 30" xfId="69"/>
    <cellStyle name="Обычный 3 31" xfId="6"/>
    <cellStyle name="Обычный 3 4" xfId="70"/>
    <cellStyle name="Обычный 3 5" xfId="71"/>
    <cellStyle name="Обычный 3 6" xfId="72"/>
    <cellStyle name="Обычный 3 7" xfId="73"/>
    <cellStyle name="Обычный 3 8" xfId="74"/>
    <cellStyle name="Обычный 3 9" xfId="75"/>
    <cellStyle name="Обычный 4" xfId="76"/>
    <cellStyle name="Обычный 4 10" xfId="77"/>
    <cellStyle name="Обычный 4 11" xfId="78"/>
    <cellStyle name="Обычный 4 12" xfId="79"/>
    <cellStyle name="Обычный 4 13" xfId="80"/>
    <cellStyle name="Обычный 4 14" xfId="81"/>
    <cellStyle name="Обычный 4 15" xfId="82"/>
    <cellStyle name="Обычный 4 16" xfId="83"/>
    <cellStyle name="Обычный 4 17" xfId="84"/>
    <cellStyle name="Обычный 4 18" xfId="85"/>
    <cellStyle name="Обычный 4 19" xfId="86"/>
    <cellStyle name="Обычный 4 2" xfId="87"/>
    <cellStyle name="Обычный 4 20" xfId="88"/>
    <cellStyle name="Обычный 4 21" xfId="89"/>
    <cellStyle name="Обычный 4 22" xfId="90"/>
    <cellStyle name="Обычный 4 23" xfId="91"/>
    <cellStyle name="Обычный 4 24" xfId="92"/>
    <cellStyle name="Обычный 4 25" xfId="93"/>
    <cellStyle name="Обычный 4 26" xfId="94"/>
    <cellStyle name="Обычный 4 27" xfId="95"/>
    <cellStyle name="Обычный 4 28" xfId="96"/>
    <cellStyle name="Обычный 4 29" xfId="97"/>
    <cellStyle name="Обычный 4 3" xfId="98"/>
    <cellStyle name="Обычный 4 30" xfId="99"/>
    <cellStyle name="Обычный 4 4" xfId="100"/>
    <cellStyle name="Обычный 4 5" xfId="101"/>
    <cellStyle name="Обычный 4 6" xfId="102"/>
    <cellStyle name="Обычный 4 7" xfId="103"/>
    <cellStyle name="Обычный 4 8" xfId="104"/>
    <cellStyle name="Обычный 4 9" xfId="105"/>
    <cellStyle name="Обычный 5" xfId="4"/>
    <cellStyle name="Обычный 5 2" xfId="106"/>
    <cellStyle name="Обычный 6" xfId="107"/>
    <cellStyle name="Обычный 7" xfId="108"/>
    <cellStyle name="Обычный 8" xfId="109"/>
    <cellStyle name="Обычный 9" xfId="110"/>
    <cellStyle name="Обычный_прил 7,9-2009-2010 нов классиф." xfId="5"/>
    <cellStyle name="Обычный_прилож 8,10 -2008г." xfId="3"/>
    <cellStyle name="Тысячи [0]_перечис.11" xfId="111"/>
    <cellStyle name="Тысячи_перечис.11" xfId="112"/>
    <cellStyle name="Финансовый 13" xfId="113"/>
    <cellStyle name="Финансовый 2" xfId="114"/>
    <cellStyle name="Финансовый 3" xfId="7"/>
    <cellStyle name="Финансовый 9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topLeftCell="A26" zoomScaleNormal="100" zoomScaleSheetLayoutView="100" workbookViewId="0">
      <selection activeCell="E7" sqref="E7"/>
    </sheetView>
  </sheetViews>
  <sheetFormatPr defaultColWidth="26.28515625" defaultRowHeight="12.75" x14ac:dyDescent="0.2"/>
  <cols>
    <col min="1" max="1" width="48.5703125" style="19" customWidth="1"/>
    <col min="2" max="2" width="7.7109375" style="19" customWidth="1"/>
    <col min="3" max="3" width="7.28515625" style="19" customWidth="1"/>
    <col min="4" max="4" width="14.85546875" style="42" customWidth="1"/>
    <col min="5" max="5" width="13.5703125" style="42" customWidth="1"/>
    <col min="6" max="6" width="14.140625" style="42" customWidth="1"/>
    <col min="7" max="254" width="26.28515625" style="19"/>
    <col min="255" max="255" width="52.5703125" style="19" customWidth="1"/>
    <col min="256" max="256" width="7.7109375" style="19" customWidth="1"/>
    <col min="257" max="257" width="7.28515625" style="19" customWidth="1"/>
    <col min="258" max="259" width="0" style="19" hidden="1" customWidth="1"/>
    <col min="260" max="260" width="12.7109375" style="19" customWidth="1"/>
    <col min="261" max="261" width="11.28515625" style="19" customWidth="1"/>
    <col min="262" max="262" width="14.140625" style="19" customWidth="1"/>
    <col min="263" max="510" width="26.28515625" style="19"/>
    <col min="511" max="511" width="52.5703125" style="19" customWidth="1"/>
    <col min="512" max="512" width="7.7109375" style="19" customWidth="1"/>
    <col min="513" max="513" width="7.28515625" style="19" customWidth="1"/>
    <col min="514" max="515" width="0" style="19" hidden="1" customWidth="1"/>
    <col min="516" max="516" width="12.7109375" style="19" customWidth="1"/>
    <col min="517" max="517" width="11.28515625" style="19" customWidth="1"/>
    <col min="518" max="518" width="14.140625" style="19" customWidth="1"/>
    <col min="519" max="766" width="26.28515625" style="19"/>
    <col min="767" max="767" width="52.5703125" style="19" customWidth="1"/>
    <col min="768" max="768" width="7.7109375" style="19" customWidth="1"/>
    <col min="769" max="769" width="7.28515625" style="19" customWidth="1"/>
    <col min="770" max="771" width="0" style="19" hidden="1" customWidth="1"/>
    <col min="772" max="772" width="12.7109375" style="19" customWidth="1"/>
    <col min="773" max="773" width="11.28515625" style="19" customWidth="1"/>
    <col min="774" max="774" width="14.140625" style="19" customWidth="1"/>
    <col min="775" max="1022" width="26.28515625" style="19"/>
    <col min="1023" max="1023" width="52.5703125" style="19" customWidth="1"/>
    <col min="1024" max="1024" width="7.7109375" style="19" customWidth="1"/>
    <col min="1025" max="1025" width="7.28515625" style="19" customWidth="1"/>
    <col min="1026" max="1027" width="0" style="19" hidden="1" customWidth="1"/>
    <col min="1028" max="1028" width="12.7109375" style="19" customWidth="1"/>
    <col min="1029" max="1029" width="11.28515625" style="19" customWidth="1"/>
    <col min="1030" max="1030" width="14.140625" style="19" customWidth="1"/>
    <col min="1031" max="1278" width="26.28515625" style="19"/>
    <col min="1279" max="1279" width="52.5703125" style="19" customWidth="1"/>
    <col min="1280" max="1280" width="7.7109375" style="19" customWidth="1"/>
    <col min="1281" max="1281" width="7.28515625" style="19" customWidth="1"/>
    <col min="1282" max="1283" width="0" style="19" hidden="1" customWidth="1"/>
    <col min="1284" max="1284" width="12.7109375" style="19" customWidth="1"/>
    <col min="1285" max="1285" width="11.28515625" style="19" customWidth="1"/>
    <col min="1286" max="1286" width="14.140625" style="19" customWidth="1"/>
    <col min="1287" max="1534" width="26.28515625" style="19"/>
    <col min="1535" max="1535" width="52.5703125" style="19" customWidth="1"/>
    <col min="1536" max="1536" width="7.7109375" style="19" customWidth="1"/>
    <col min="1537" max="1537" width="7.28515625" style="19" customWidth="1"/>
    <col min="1538" max="1539" width="0" style="19" hidden="1" customWidth="1"/>
    <col min="1540" max="1540" width="12.7109375" style="19" customWidth="1"/>
    <col min="1541" max="1541" width="11.28515625" style="19" customWidth="1"/>
    <col min="1542" max="1542" width="14.140625" style="19" customWidth="1"/>
    <col min="1543" max="1790" width="26.28515625" style="19"/>
    <col min="1791" max="1791" width="52.5703125" style="19" customWidth="1"/>
    <col min="1792" max="1792" width="7.7109375" style="19" customWidth="1"/>
    <col min="1793" max="1793" width="7.28515625" style="19" customWidth="1"/>
    <col min="1794" max="1795" width="0" style="19" hidden="1" customWidth="1"/>
    <col min="1796" max="1796" width="12.7109375" style="19" customWidth="1"/>
    <col min="1797" max="1797" width="11.28515625" style="19" customWidth="1"/>
    <col min="1798" max="1798" width="14.140625" style="19" customWidth="1"/>
    <col min="1799" max="2046" width="26.28515625" style="19"/>
    <col min="2047" max="2047" width="52.5703125" style="19" customWidth="1"/>
    <col min="2048" max="2048" width="7.7109375" style="19" customWidth="1"/>
    <col min="2049" max="2049" width="7.28515625" style="19" customWidth="1"/>
    <col min="2050" max="2051" width="0" style="19" hidden="1" customWidth="1"/>
    <col min="2052" max="2052" width="12.7109375" style="19" customWidth="1"/>
    <col min="2053" max="2053" width="11.28515625" style="19" customWidth="1"/>
    <col min="2054" max="2054" width="14.140625" style="19" customWidth="1"/>
    <col min="2055" max="2302" width="26.28515625" style="19"/>
    <col min="2303" max="2303" width="52.5703125" style="19" customWidth="1"/>
    <col min="2304" max="2304" width="7.7109375" style="19" customWidth="1"/>
    <col min="2305" max="2305" width="7.28515625" style="19" customWidth="1"/>
    <col min="2306" max="2307" width="0" style="19" hidden="1" customWidth="1"/>
    <col min="2308" max="2308" width="12.7109375" style="19" customWidth="1"/>
    <col min="2309" max="2309" width="11.28515625" style="19" customWidth="1"/>
    <col min="2310" max="2310" width="14.140625" style="19" customWidth="1"/>
    <col min="2311" max="2558" width="26.28515625" style="19"/>
    <col min="2559" max="2559" width="52.5703125" style="19" customWidth="1"/>
    <col min="2560" max="2560" width="7.7109375" style="19" customWidth="1"/>
    <col min="2561" max="2561" width="7.28515625" style="19" customWidth="1"/>
    <col min="2562" max="2563" width="0" style="19" hidden="1" customWidth="1"/>
    <col min="2564" max="2564" width="12.7109375" style="19" customWidth="1"/>
    <col min="2565" max="2565" width="11.28515625" style="19" customWidth="1"/>
    <col min="2566" max="2566" width="14.140625" style="19" customWidth="1"/>
    <col min="2567" max="2814" width="26.28515625" style="19"/>
    <col min="2815" max="2815" width="52.5703125" style="19" customWidth="1"/>
    <col min="2816" max="2816" width="7.7109375" style="19" customWidth="1"/>
    <col min="2817" max="2817" width="7.28515625" style="19" customWidth="1"/>
    <col min="2818" max="2819" width="0" style="19" hidden="1" customWidth="1"/>
    <col min="2820" max="2820" width="12.7109375" style="19" customWidth="1"/>
    <col min="2821" max="2821" width="11.28515625" style="19" customWidth="1"/>
    <col min="2822" max="2822" width="14.140625" style="19" customWidth="1"/>
    <col min="2823" max="3070" width="26.28515625" style="19"/>
    <col min="3071" max="3071" width="52.5703125" style="19" customWidth="1"/>
    <col min="3072" max="3072" width="7.7109375" style="19" customWidth="1"/>
    <col min="3073" max="3073" width="7.28515625" style="19" customWidth="1"/>
    <col min="3074" max="3075" width="0" style="19" hidden="1" customWidth="1"/>
    <col min="3076" max="3076" width="12.7109375" style="19" customWidth="1"/>
    <col min="3077" max="3077" width="11.28515625" style="19" customWidth="1"/>
    <col min="3078" max="3078" width="14.140625" style="19" customWidth="1"/>
    <col min="3079" max="3326" width="26.28515625" style="19"/>
    <col min="3327" max="3327" width="52.5703125" style="19" customWidth="1"/>
    <col min="3328" max="3328" width="7.7109375" style="19" customWidth="1"/>
    <col min="3329" max="3329" width="7.28515625" style="19" customWidth="1"/>
    <col min="3330" max="3331" width="0" style="19" hidden="1" customWidth="1"/>
    <col min="3332" max="3332" width="12.7109375" style="19" customWidth="1"/>
    <col min="3333" max="3333" width="11.28515625" style="19" customWidth="1"/>
    <col min="3334" max="3334" width="14.140625" style="19" customWidth="1"/>
    <col min="3335" max="3582" width="26.28515625" style="19"/>
    <col min="3583" max="3583" width="52.5703125" style="19" customWidth="1"/>
    <col min="3584" max="3584" width="7.7109375" style="19" customWidth="1"/>
    <col min="3585" max="3585" width="7.28515625" style="19" customWidth="1"/>
    <col min="3586" max="3587" width="0" style="19" hidden="1" customWidth="1"/>
    <col min="3588" max="3588" width="12.7109375" style="19" customWidth="1"/>
    <col min="3589" max="3589" width="11.28515625" style="19" customWidth="1"/>
    <col min="3590" max="3590" width="14.140625" style="19" customWidth="1"/>
    <col min="3591" max="3838" width="26.28515625" style="19"/>
    <col min="3839" max="3839" width="52.5703125" style="19" customWidth="1"/>
    <col min="3840" max="3840" width="7.7109375" style="19" customWidth="1"/>
    <col min="3841" max="3841" width="7.28515625" style="19" customWidth="1"/>
    <col min="3842" max="3843" width="0" style="19" hidden="1" customWidth="1"/>
    <col min="3844" max="3844" width="12.7109375" style="19" customWidth="1"/>
    <col min="3845" max="3845" width="11.28515625" style="19" customWidth="1"/>
    <col min="3846" max="3846" width="14.140625" style="19" customWidth="1"/>
    <col min="3847" max="4094" width="26.28515625" style="19"/>
    <col min="4095" max="4095" width="52.5703125" style="19" customWidth="1"/>
    <col min="4096" max="4096" width="7.7109375" style="19" customWidth="1"/>
    <col min="4097" max="4097" width="7.28515625" style="19" customWidth="1"/>
    <col min="4098" max="4099" width="0" style="19" hidden="1" customWidth="1"/>
    <col min="4100" max="4100" width="12.7109375" style="19" customWidth="1"/>
    <col min="4101" max="4101" width="11.28515625" style="19" customWidth="1"/>
    <col min="4102" max="4102" width="14.140625" style="19" customWidth="1"/>
    <col min="4103" max="4350" width="26.28515625" style="19"/>
    <col min="4351" max="4351" width="52.5703125" style="19" customWidth="1"/>
    <col min="4352" max="4352" width="7.7109375" style="19" customWidth="1"/>
    <col min="4353" max="4353" width="7.28515625" style="19" customWidth="1"/>
    <col min="4354" max="4355" width="0" style="19" hidden="1" customWidth="1"/>
    <col min="4356" max="4356" width="12.7109375" style="19" customWidth="1"/>
    <col min="4357" max="4357" width="11.28515625" style="19" customWidth="1"/>
    <col min="4358" max="4358" width="14.140625" style="19" customWidth="1"/>
    <col min="4359" max="4606" width="26.28515625" style="19"/>
    <col min="4607" max="4607" width="52.5703125" style="19" customWidth="1"/>
    <col min="4608" max="4608" width="7.7109375" style="19" customWidth="1"/>
    <col min="4609" max="4609" width="7.28515625" style="19" customWidth="1"/>
    <col min="4610" max="4611" width="0" style="19" hidden="1" customWidth="1"/>
    <col min="4612" max="4612" width="12.7109375" style="19" customWidth="1"/>
    <col min="4613" max="4613" width="11.28515625" style="19" customWidth="1"/>
    <col min="4614" max="4614" width="14.140625" style="19" customWidth="1"/>
    <col min="4615" max="4862" width="26.28515625" style="19"/>
    <col min="4863" max="4863" width="52.5703125" style="19" customWidth="1"/>
    <col min="4864" max="4864" width="7.7109375" style="19" customWidth="1"/>
    <col min="4865" max="4865" width="7.28515625" style="19" customWidth="1"/>
    <col min="4866" max="4867" width="0" style="19" hidden="1" customWidth="1"/>
    <col min="4868" max="4868" width="12.7109375" style="19" customWidth="1"/>
    <col min="4869" max="4869" width="11.28515625" style="19" customWidth="1"/>
    <col min="4870" max="4870" width="14.140625" style="19" customWidth="1"/>
    <col min="4871" max="5118" width="26.28515625" style="19"/>
    <col min="5119" max="5119" width="52.5703125" style="19" customWidth="1"/>
    <col min="5120" max="5120" width="7.7109375" style="19" customWidth="1"/>
    <col min="5121" max="5121" width="7.28515625" style="19" customWidth="1"/>
    <col min="5122" max="5123" width="0" style="19" hidden="1" customWidth="1"/>
    <col min="5124" max="5124" width="12.7109375" style="19" customWidth="1"/>
    <col min="5125" max="5125" width="11.28515625" style="19" customWidth="1"/>
    <col min="5126" max="5126" width="14.140625" style="19" customWidth="1"/>
    <col min="5127" max="5374" width="26.28515625" style="19"/>
    <col min="5375" max="5375" width="52.5703125" style="19" customWidth="1"/>
    <col min="5376" max="5376" width="7.7109375" style="19" customWidth="1"/>
    <col min="5377" max="5377" width="7.28515625" style="19" customWidth="1"/>
    <col min="5378" max="5379" width="0" style="19" hidden="1" customWidth="1"/>
    <col min="5380" max="5380" width="12.7109375" style="19" customWidth="1"/>
    <col min="5381" max="5381" width="11.28515625" style="19" customWidth="1"/>
    <col min="5382" max="5382" width="14.140625" style="19" customWidth="1"/>
    <col min="5383" max="5630" width="26.28515625" style="19"/>
    <col min="5631" max="5631" width="52.5703125" style="19" customWidth="1"/>
    <col min="5632" max="5632" width="7.7109375" style="19" customWidth="1"/>
    <col min="5633" max="5633" width="7.28515625" style="19" customWidth="1"/>
    <col min="5634" max="5635" width="0" style="19" hidden="1" customWidth="1"/>
    <col min="5636" max="5636" width="12.7109375" style="19" customWidth="1"/>
    <col min="5637" max="5637" width="11.28515625" style="19" customWidth="1"/>
    <col min="5638" max="5638" width="14.140625" style="19" customWidth="1"/>
    <col min="5639" max="5886" width="26.28515625" style="19"/>
    <col min="5887" max="5887" width="52.5703125" style="19" customWidth="1"/>
    <col min="5888" max="5888" width="7.7109375" style="19" customWidth="1"/>
    <col min="5889" max="5889" width="7.28515625" style="19" customWidth="1"/>
    <col min="5890" max="5891" width="0" style="19" hidden="1" customWidth="1"/>
    <col min="5892" max="5892" width="12.7109375" style="19" customWidth="1"/>
    <col min="5893" max="5893" width="11.28515625" style="19" customWidth="1"/>
    <col min="5894" max="5894" width="14.140625" style="19" customWidth="1"/>
    <col min="5895" max="6142" width="26.28515625" style="19"/>
    <col min="6143" max="6143" width="52.5703125" style="19" customWidth="1"/>
    <col min="6144" max="6144" width="7.7109375" style="19" customWidth="1"/>
    <col min="6145" max="6145" width="7.28515625" style="19" customWidth="1"/>
    <col min="6146" max="6147" width="0" style="19" hidden="1" customWidth="1"/>
    <col min="6148" max="6148" width="12.7109375" style="19" customWidth="1"/>
    <col min="6149" max="6149" width="11.28515625" style="19" customWidth="1"/>
    <col min="6150" max="6150" width="14.140625" style="19" customWidth="1"/>
    <col min="6151" max="6398" width="26.28515625" style="19"/>
    <col min="6399" max="6399" width="52.5703125" style="19" customWidth="1"/>
    <col min="6400" max="6400" width="7.7109375" style="19" customWidth="1"/>
    <col min="6401" max="6401" width="7.28515625" style="19" customWidth="1"/>
    <col min="6402" max="6403" width="0" style="19" hidden="1" customWidth="1"/>
    <col min="6404" max="6404" width="12.7109375" style="19" customWidth="1"/>
    <col min="6405" max="6405" width="11.28515625" style="19" customWidth="1"/>
    <col min="6406" max="6406" width="14.140625" style="19" customWidth="1"/>
    <col min="6407" max="6654" width="26.28515625" style="19"/>
    <col min="6655" max="6655" width="52.5703125" style="19" customWidth="1"/>
    <col min="6656" max="6656" width="7.7109375" style="19" customWidth="1"/>
    <col min="6657" max="6657" width="7.28515625" style="19" customWidth="1"/>
    <col min="6658" max="6659" width="0" style="19" hidden="1" customWidth="1"/>
    <col min="6660" max="6660" width="12.7109375" style="19" customWidth="1"/>
    <col min="6661" max="6661" width="11.28515625" style="19" customWidth="1"/>
    <col min="6662" max="6662" width="14.140625" style="19" customWidth="1"/>
    <col min="6663" max="6910" width="26.28515625" style="19"/>
    <col min="6911" max="6911" width="52.5703125" style="19" customWidth="1"/>
    <col min="6912" max="6912" width="7.7109375" style="19" customWidth="1"/>
    <col min="6913" max="6913" width="7.28515625" style="19" customWidth="1"/>
    <col min="6914" max="6915" width="0" style="19" hidden="1" customWidth="1"/>
    <col min="6916" max="6916" width="12.7109375" style="19" customWidth="1"/>
    <col min="6917" max="6917" width="11.28515625" style="19" customWidth="1"/>
    <col min="6918" max="6918" width="14.140625" style="19" customWidth="1"/>
    <col min="6919" max="7166" width="26.28515625" style="19"/>
    <col min="7167" max="7167" width="52.5703125" style="19" customWidth="1"/>
    <col min="7168" max="7168" width="7.7109375" style="19" customWidth="1"/>
    <col min="7169" max="7169" width="7.28515625" style="19" customWidth="1"/>
    <col min="7170" max="7171" width="0" style="19" hidden="1" customWidth="1"/>
    <col min="7172" max="7172" width="12.7109375" style="19" customWidth="1"/>
    <col min="7173" max="7173" width="11.28515625" style="19" customWidth="1"/>
    <col min="7174" max="7174" width="14.140625" style="19" customWidth="1"/>
    <col min="7175" max="7422" width="26.28515625" style="19"/>
    <col min="7423" max="7423" width="52.5703125" style="19" customWidth="1"/>
    <col min="7424" max="7424" width="7.7109375" style="19" customWidth="1"/>
    <col min="7425" max="7425" width="7.28515625" style="19" customWidth="1"/>
    <col min="7426" max="7427" width="0" style="19" hidden="1" customWidth="1"/>
    <col min="7428" max="7428" width="12.7109375" style="19" customWidth="1"/>
    <col min="7429" max="7429" width="11.28515625" style="19" customWidth="1"/>
    <col min="7430" max="7430" width="14.140625" style="19" customWidth="1"/>
    <col min="7431" max="7678" width="26.28515625" style="19"/>
    <col min="7679" max="7679" width="52.5703125" style="19" customWidth="1"/>
    <col min="7680" max="7680" width="7.7109375" style="19" customWidth="1"/>
    <col min="7681" max="7681" width="7.28515625" style="19" customWidth="1"/>
    <col min="7682" max="7683" width="0" style="19" hidden="1" customWidth="1"/>
    <col min="7684" max="7684" width="12.7109375" style="19" customWidth="1"/>
    <col min="7685" max="7685" width="11.28515625" style="19" customWidth="1"/>
    <col min="7686" max="7686" width="14.140625" style="19" customWidth="1"/>
    <col min="7687" max="7934" width="26.28515625" style="19"/>
    <col min="7935" max="7935" width="52.5703125" style="19" customWidth="1"/>
    <col min="7936" max="7936" width="7.7109375" style="19" customWidth="1"/>
    <col min="7937" max="7937" width="7.28515625" style="19" customWidth="1"/>
    <col min="7938" max="7939" width="0" style="19" hidden="1" customWidth="1"/>
    <col min="7940" max="7940" width="12.7109375" style="19" customWidth="1"/>
    <col min="7941" max="7941" width="11.28515625" style="19" customWidth="1"/>
    <col min="7942" max="7942" width="14.140625" style="19" customWidth="1"/>
    <col min="7943" max="8190" width="26.28515625" style="19"/>
    <col min="8191" max="8191" width="52.5703125" style="19" customWidth="1"/>
    <col min="8192" max="8192" width="7.7109375" style="19" customWidth="1"/>
    <col min="8193" max="8193" width="7.28515625" style="19" customWidth="1"/>
    <col min="8194" max="8195" width="0" style="19" hidden="1" customWidth="1"/>
    <col min="8196" max="8196" width="12.7109375" style="19" customWidth="1"/>
    <col min="8197" max="8197" width="11.28515625" style="19" customWidth="1"/>
    <col min="8198" max="8198" width="14.140625" style="19" customWidth="1"/>
    <col min="8199" max="8446" width="26.28515625" style="19"/>
    <col min="8447" max="8447" width="52.5703125" style="19" customWidth="1"/>
    <col min="8448" max="8448" width="7.7109375" style="19" customWidth="1"/>
    <col min="8449" max="8449" width="7.28515625" style="19" customWidth="1"/>
    <col min="8450" max="8451" width="0" style="19" hidden="1" customWidth="1"/>
    <col min="8452" max="8452" width="12.7109375" style="19" customWidth="1"/>
    <col min="8453" max="8453" width="11.28515625" style="19" customWidth="1"/>
    <col min="8454" max="8454" width="14.140625" style="19" customWidth="1"/>
    <col min="8455" max="8702" width="26.28515625" style="19"/>
    <col min="8703" max="8703" width="52.5703125" style="19" customWidth="1"/>
    <col min="8704" max="8704" width="7.7109375" style="19" customWidth="1"/>
    <col min="8705" max="8705" width="7.28515625" style="19" customWidth="1"/>
    <col min="8706" max="8707" width="0" style="19" hidden="1" customWidth="1"/>
    <col min="8708" max="8708" width="12.7109375" style="19" customWidth="1"/>
    <col min="8709" max="8709" width="11.28515625" style="19" customWidth="1"/>
    <col min="8710" max="8710" width="14.140625" style="19" customWidth="1"/>
    <col min="8711" max="8958" width="26.28515625" style="19"/>
    <col min="8959" max="8959" width="52.5703125" style="19" customWidth="1"/>
    <col min="8960" max="8960" width="7.7109375" style="19" customWidth="1"/>
    <col min="8961" max="8961" width="7.28515625" style="19" customWidth="1"/>
    <col min="8962" max="8963" width="0" style="19" hidden="1" customWidth="1"/>
    <col min="8964" max="8964" width="12.7109375" style="19" customWidth="1"/>
    <col min="8965" max="8965" width="11.28515625" style="19" customWidth="1"/>
    <col min="8966" max="8966" width="14.140625" style="19" customWidth="1"/>
    <col min="8967" max="9214" width="26.28515625" style="19"/>
    <col min="9215" max="9215" width="52.5703125" style="19" customWidth="1"/>
    <col min="9216" max="9216" width="7.7109375" style="19" customWidth="1"/>
    <col min="9217" max="9217" width="7.28515625" style="19" customWidth="1"/>
    <col min="9218" max="9219" width="0" style="19" hidden="1" customWidth="1"/>
    <col min="9220" max="9220" width="12.7109375" style="19" customWidth="1"/>
    <col min="9221" max="9221" width="11.28515625" style="19" customWidth="1"/>
    <col min="9222" max="9222" width="14.140625" style="19" customWidth="1"/>
    <col min="9223" max="9470" width="26.28515625" style="19"/>
    <col min="9471" max="9471" width="52.5703125" style="19" customWidth="1"/>
    <col min="9472" max="9472" width="7.7109375" style="19" customWidth="1"/>
    <col min="9473" max="9473" width="7.28515625" style="19" customWidth="1"/>
    <col min="9474" max="9475" width="0" style="19" hidden="1" customWidth="1"/>
    <col min="9476" max="9476" width="12.7109375" style="19" customWidth="1"/>
    <col min="9477" max="9477" width="11.28515625" style="19" customWidth="1"/>
    <col min="9478" max="9478" width="14.140625" style="19" customWidth="1"/>
    <col min="9479" max="9726" width="26.28515625" style="19"/>
    <col min="9727" max="9727" width="52.5703125" style="19" customWidth="1"/>
    <col min="9728" max="9728" width="7.7109375" style="19" customWidth="1"/>
    <col min="9729" max="9729" width="7.28515625" style="19" customWidth="1"/>
    <col min="9730" max="9731" width="0" style="19" hidden="1" customWidth="1"/>
    <col min="9732" max="9732" width="12.7109375" style="19" customWidth="1"/>
    <col min="9733" max="9733" width="11.28515625" style="19" customWidth="1"/>
    <col min="9734" max="9734" width="14.140625" style="19" customWidth="1"/>
    <col min="9735" max="9982" width="26.28515625" style="19"/>
    <col min="9983" max="9983" width="52.5703125" style="19" customWidth="1"/>
    <col min="9984" max="9984" width="7.7109375" style="19" customWidth="1"/>
    <col min="9985" max="9985" width="7.28515625" style="19" customWidth="1"/>
    <col min="9986" max="9987" width="0" style="19" hidden="1" customWidth="1"/>
    <col min="9988" max="9988" width="12.7109375" style="19" customWidth="1"/>
    <col min="9989" max="9989" width="11.28515625" style="19" customWidth="1"/>
    <col min="9990" max="9990" width="14.140625" style="19" customWidth="1"/>
    <col min="9991" max="10238" width="26.28515625" style="19"/>
    <col min="10239" max="10239" width="52.5703125" style="19" customWidth="1"/>
    <col min="10240" max="10240" width="7.7109375" style="19" customWidth="1"/>
    <col min="10241" max="10241" width="7.28515625" style="19" customWidth="1"/>
    <col min="10242" max="10243" width="0" style="19" hidden="1" customWidth="1"/>
    <col min="10244" max="10244" width="12.7109375" style="19" customWidth="1"/>
    <col min="10245" max="10245" width="11.28515625" style="19" customWidth="1"/>
    <col min="10246" max="10246" width="14.140625" style="19" customWidth="1"/>
    <col min="10247" max="10494" width="26.28515625" style="19"/>
    <col min="10495" max="10495" width="52.5703125" style="19" customWidth="1"/>
    <col min="10496" max="10496" width="7.7109375" style="19" customWidth="1"/>
    <col min="10497" max="10497" width="7.28515625" style="19" customWidth="1"/>
    <col min="10498" max="10499" width="0" style="19" hidden="1" customWidth="1"/>
    <col min="10500" max="10500" width="12.7109375" style="19" customWidth="1"/>
    <col min="10501" max="10501" width="11.28515625" style="19" customWidth="1"/>
    <col min="10502" max="10502" width="14.140625" style="19" customWidth="1"/>
    <col min="10503" max="10750" width="26.28515625" style="19"/>
    <col min="10751" max="10751" width="52.5703125" style="19" customWidth="1"/>
    <col min="10752" max="10752" width="7.7109375" style="19" customWidth="1"/>
    <col min="10753" max="10753" width="7.28515625" style="19" customWidth="1"/>
    <col min="10754" max="10755" width="0" style="19" hidden="1" customWidth="1"/>
    <col min="10756" max="10756" width="12.7109375" style="19" customWidth="1"/>
    <col min="10757" max="10757" width="11.28515625" style="19" customWidth="1"/>
    <col min="10758" max="10758" width="14.140625" style="19" customWidth="1"/>
    <col min="10759" max="11006" width="26.28515625" style="19"/>
    <col min="11007" max="11007" width="52.5703125" style="19" customWidth="1"/>
    <col min="11008" max="11008" width="7.7109375" style="19" customWidth="1"/>
    <col min="11009" max="11009" width="7.28515625" style="19" customWidth="1"/>
    <col min="11010" max="11011" width="0" style="19" hidden="1" customWidth="1"/>
    <col min="11012" max="11012" width="12.7109375" style="19" customWidth="1"/>
    <col min="11013" max="11013" width="11.28515625" style="19" customWidth="1"/>
    <col min="11014" max="11014" width="14.140625" style="19" customWidth="1"/>
    <col min="11015" max="11262" width="26.28515625" style="19"/>
    <col min="11263" max="11263" width="52.5703125" style="19" customWidth="1"/>
    <col min="11264" max="11264" width="7.7109375" style="19" customWidth="1"/>
    <col min="11265" max="11265" width="7.28515625" style="19" customWidth="1"/>
    <col min="11266" max="11267" width="0" style="19" hidden="1" customWidth="1"/>
    <col min="11268" max="11268" width="12.7109375" style="19" customWidth="1"/>
    <col min="11269" max="11269" width="11.28515625" style="19" customWidth="1"/>
    <col min="11270" max="11270" width="14.140625" style="19" customWidth="1"/>
    <col min="11271" max="11518" width="26.28515625" style="19"/>
    <col min="11519" max="11519" width="52.5703125" style="19" customWidth="1"/>
    <col min="11520" max="11520" width="7.7109375" style="19" customWidth="1"/>
    <col min="11521" max="11521" width="7.28515625" style="19" customWidth="1"/>
    <col min="11522" max="11523" width="0" style="19" hidden="1" customWidth="1"/>
    <col min="11524" max="11524" width="12.7109375" style="19" customWidth="1"/>
    <col min="11525" max="11525" width="11.28515625" style="19" customWidth="1"/>
    <col min="11526" max="11526" width="14.140625" style="19" customWidth="1"/>
    <col min="11527" max="11774" width="26.28515625" style="19"/>
    <col min="11775" max="11775" width="52.5703125" style="19" customWidth="1"/>
    <col min="11776" max="11776" width="7.7109375" style="19" customWidth="1"/>
    <col min="11777" max="11777" width="7.28515625" style="19" customWidth="1"/>
    <col min="11778" max="11779" width="0" style="19" hidden="1" customWidth="1"/>
    <col min="11780" max="11780" width="12.7109375" style="19" customWidth="1"/>
    <col min="11781" max="11781" width="11.28515625" style="19" customWidth="1"/>
    <col min="11782" max="11782" width="14.140625" style="19" customWidth="1"/>
    <col min="11783" max="12030" width="26.28515625" style="19"/>
    <col min="12031" max="12031" width="52.5703125" style="19" customWidth="1"/>
    <col min="12032" max="12032" width="7.7109375" style="19" customWidth="1"/>
    <col min="12033" max="12033" width="7.28515625" style="19" customWidth="1"/>
    <col min="12034" max="12035" width="0" style="19" hidden="1" customWidth="1"/>
    <col min="12036" max="12036" width="12.7109375" style="19" customWidth="1"/>
    <col min="12037" max="12037" width="11.28515625" style="19" customWidth="1"/>
    <col min="12038" max="12038" width="14.140625" style="19" customWidth="1"/>
    <col min="12039" max="12286" width="26.28515625" style="19"/>
    <col min="12287" max="12287" width="52.5703125" style="19" customWidth="1"/>
    <col min="12288" max="12288" width="7.7109375" style="19" customWidth="1"/>
    <col min="12289" max="12289" width="7.28515625" style="19" customWidth="1"/>
    <col min="12290" max="12291" width="0" style="19" hidden="1" customWidth="1"/>
    <col min="12292" max="12292" width="12.7109375" style="19" customWidth="1"/>
    <col min="12293" max="12293" width="11.28515625" style="19" customWidth="1"/>
    <col min="12294" max="12294" width="14.140625" style="19" customWidth="1"/>
    <col min="12295" max="12542" width="26.28515625" style="19"/>
    <col min="12543" max="12543" width="52.5703125" style="19" customWidth="1"/>
    <col min="12544" max="12544" width="7.7109375" style="19" customWidth="1"/>
    <col min="12545" max="12545" width="7.28515625" style="19" customWidth="1"/>
    <col min="12546" max="12547" width="0" style="19" hidden="1" customWidth="1"/>
    <col min="12548" max="12548" width="12.7109375" style="19" customWidth="1"/>
    <col min="12549" max="12549" width="11.28515625" style="19" customWidth="1"/>
    <col min="12550" max="12550" width="14.140625" style="19" customWidth="1"/>
    <col min="12551" max="12798" width="26.28515625" style="19"/>
    <col min="12799" max="12799" width="52.5703125" style="19" customWidth="1"/>
    <col min="12800" max="12800" width="7.7109375" style="19" customWidth="1"/>
    <col min="12801" max="12801" width="7.28515625" style="19" customWidth="1"/>
    <col min="12802" max="12803" width="0" style="19" hidden="1" customWidth="1"/>
    <col min="12804" max="12804" width="12.7109375" style="19" customWidth="1"/>
    <col min="12805" max="12805" width="11.28515625" style="19" customWidth="1"/>
    <col min="12806" max="12806" width="14.140625" style="19" customWidth="1"/>
    <col min="12807" max="13054" width="26.28515625" style="19"/>
    <col min="13055" max="13055" width="52.5703125" style="19" customWidth="1"/>
    <col min="13056" max="13056" width="7.7109375" style="19" customWidth="1"/>
    <col min="13057" max="13057" width="7.28515625" style="19" customWidth="1"/>
    <col min="13058" max="13059" width="0" style="19" hidden="1" customWidth="1"/>
    <col min="13060" max="13060" width="12.7109375" style="19" customWidth="1"/>
    <col min="13061" max="13061" width="11.28515625" style="19" customWidth="1"/>
    <col min="13062" max="13062" width="14.140625" style="19" customWidth="1"/>
    <col min="13063" max="13310" width="26.28515625" style="19"/>
    <col min="13311" max="13311" width="52.5703125" style="19" customWidth="1"/>
    <col min="13312" max="13312" width="7.7109375" style="19" customWidth="1"/>
    <col min="13313" max="13313" width="7.28515625" style="19" customWidth="1"/>
    <col min="13314" max="13315" width="0" style="19" hidden="1" customWidth="1"/>
    <col min="13316" max="13316" width="12.7109375" style="19" customWidth="1"/>
    <col min="13317" max="13317" width="11.28515625" style="19" customWidth="1"/>
    <col min="13318" max="13318" width="14.140625" style="19" customWidth="1"/>
    <col min="13319" max="13566" width="26.28515625" style="19"/>
    <col min="13567" max="13567" width="52.5703125" style="19" customWidth="1"/>
    <col min="13568" max="13568" width="7.7109375" style="19" customWidth="1"/>
    <col min="13569" max="13569" width="7.28515625" style="19" customWidth="1"/>
    <col min="13570" max="13571" width="0" style="19" hidden="1" customWidth="1"/>
    <col min="13572" max="13572" width="12.7109375" style="19" customWidth="1"/>
    <col min="13573" max="13573" width="11.28515625" style="19" customWidth="1"/>
    <col min="13574" max="13574" width="14.140625" style="19" customWidth="1"/>
    <col min="13575" max="13822" width="26.28515625" style="19"/>
    <col min="13823" max="13823" width="52.5703125" style="19" customWidth="1"/>
    <col min="13824" max="13824" width="7.7109375" style="19" customWidth="1"/>
    <col min="13825" max="13825" width="7.28515625" style="19" customWidth="1"/>
    <col min="13826" max="13827" width="0" style="19" hidden="1" customWidth="1"/>
    <col min="13828" max="13828" width="12.7109375" style="19" customWidth="1"/>
    <col min="13829" max="13829" width="11.28515625" style="19" customWidth="1"/>
    <col min="13830" max="13830" width="14.140625" style="19" customWidth="1"/>
    <col min="13831" max="14078" width="26.28515625" style="19"/>
    <col min="14079" max="14079" width="52.5703125" style="19" customWidth="1"/>
    <col min="14080" max="14080" width="7.7109375" style="19" customWidth="1"/>
    <col min="14081" max="14081" width="7.28515625" style="19" customWidth="1"/>
    <col min="14082" max="14083" width="0" style="19" hidden="1" customWidth="1"/>
    <col min="14084" max="14084" width="12.7109375" style="19" customWidth="1"/>
    <col min="14085" max="14085" width="11.28515625" style="19" customWidth="1"/>
    <col min="14086" max="14086" width="14.140625" style="19" customWidth="1"/>
    <col min="14087" max="14334" width="26.28515625" style="19"/>
    <col min="14335" max="14335" width="52.5703125" style="19" customWidth="1"/>
    <col min="14336" max="14336" width="7.7109375" style="19" customWidth="1"/>
    <col min="14337" max="14337" width="7.28515625" style="19" customWidth="1"/>
    <col min="14338" max="14339" width="0" style="19" hidden="1" customWidth="1"/>
    <col min="14340" max="14340" width="12.7109375" style="19" customWidth="1"/>
    <col min="14341" max="14341" width="11.28515625" style="19" customWidth="1"/>
    <col min="14342" max="14342" width="14.140625" style="19" customWidth="1"/>
    <col min="14343" max="14590" width="26.28515625" style="19"/>
    <col min="14591" max="14591" width="52.5703125" style="19" customWidth="1"/>
    <col min="14592" max="14592" width="7.7109375" style="19" customWidth="1"/>
    <col min="14593" max="14593" width="7.28515625" style="19" customWidth="1"/>
    <col min="14594" max="14595" width="0" style="19" hidden="1" customWidth="1"/>
    <col min="14596" max="14596" width="12.7109375" style="19" customWidth="1"/>
    <col min="14597" max="14597" width="11.28515625" style="19" customWidth="1"/>
    <col min="14598" max="14598" width="14.140625" style="19" customWidth="1"/>
    <col min="14599" max="14846" width="26.28515625" style="19"/>
    <col min="14847" max="14847" width="52.5703125" style="19" customWidth="1"/>
    <col min="14848" max="14848" width="7.7109375" style="19" customWidth="1"/>
    <col min="14849" max="14849" width="7.28515625" style="19" customWidth="1"/>
    <col min="14850" max="14851" width="0" style="19" hidden="1" customWidth="1"/>
    <col min="14852" max="14852" width="12.7109375" style="19" customWidth="1"/>
    <col min="14853" max="14853" width="11.28515625" style="19" customWidth="1"/>
    <col min="14854" max="14854" width="14.140625" style="19" customWidth="1"/>
    <col min="14855" max="15102" width="26.28515625" style="19"/>
    <col min="15103" max="15103" width="52.5703125" style="19" customWidth="1"/>
    <col min="15104" max="15104" width="7.7109375" style="19" customWidth="1"/>
    <col min="15105" max="15105" width="7.28515625" style="19" customWidth="1"/>
    <col min="15106" max="15107" width="0" style="19" hidden="1" customWidth="1"/>
    <col min="15108" max="15108" width="12.7109375" style="19" customWidth="1"/>
    <col min="15109" max="15109" width="11.28515625" style="19" customWidth="1"/>
    <col min="15110" max="15110" width="14.140625" style="19" customWidth="1"/>
    <col min="15111" max="15358" width="26.28515625" style="19"/>
    <col min="15359" max="15359" width="52.5703125" style="19" customWidth="1"/>
    <col min="15360" max="15360" width="7.7109375" style="19" customWidth="1"/>
    <col min="15361" max="15361" width="7.28515625" style="19" customWidth="1"/>
    <col min="15362" max="15363" width="0" style="19" hidden="1" customWidth="1"/>
    <col min="15364" max="15364" width="12.7109375" style="19" customWidth="1"/>
    <col min="15365" max="15365" width="11.28515625" style="19" customWidth="1"/>
    <col min="15366" max="15366" width="14.140625" style="19" customWidth="1"/>
    <col min="15367" max="15614" width="26.28515625" style="19"/>
    <col min="15615" max="15615" width="52.5703125" style="19" customWidth="1"/>
    <col min="15616" max="15616" width="7.7109375" style="19" customWidth="1"/>
    <col min="15617" max="15617" width="7.28515625" style="19" customWidth="1"/>
    <col min="15618" max="15619" width="0" style="19" hidden="1" customWidth="1"/>
    <col min="15620" max="15620" width="12.7109375" style="19" customWidth="1"/>
    <col min="15621" max="15621" width="11.28515625" style="19" customWidth="1"/>
    <col min="15622" max="15622" width="14.140625" style="19" customWidth="1"/>
    <col min="15623" max="15870" width="26.28515625" style="19"/>
    <col min="15871" max="15871" width="52.5703125" style="19" customWidth="1"/>
    <col min="15872" max="15872" width="7.7109375" style="19" customWidth="1"/>
    <col min="15873" max="15873" width="7.28515625" style="19" customWidth="1"/>
    <col min="15874" max="15875" width="0" style="19" hidden="1" customWidth="1"/>
    <col min="15876" max="15876" width="12.7109375" style="19" customWidth="1"/>
    <col min="15877" max="15877" width="11.28515625" style="19" customWidth="1"/>
    <col min="15878" max="15878" width="14.140625" style="19" customWidth="1"/>
    <col min="15879" max="16126" width="26.28515625" style="19"/>
    <col min="16127" max="16127" width="52.5703125" style="19" customWidth="1"/>
    <col min="16128" max="16128" width="7.7109375" style="19" customWidth="1"/>
    <col min="16129" max="16129" width="7.28515625" style="19" customWidth="1"/>
    <col min="16130" max="16131" width="0" style="19" hidden="1" customWidth="1"/>
    <col min="16132" max="16132" width="12.7109375" style="19" customWidth="1"/>
    <col min="16133" max="16133" width="11.28515625" style="19" customWidth="1"/>
    <col min="16134" max="16134" width="14.140625" style="19" customWidth="1"/>
    <col min="16135" max="16384" width="26.28515625" style="19"/>
  </cols>
  <sheetData>
    <row r="1" spans="1:6" x14ac:dyDescent="0.2">
      <c r="C1" s="20"/>
      <c r="D1" s="21"/>
      <c r="E1" s="21"/>
      <c r="F1" s="21"/>
    </row>
    <row r="2" spans="1:6" ht="12.75" customHeight="1" x14ac:dyDescent="0.2">
      <c r="A2" s="22"/>
      <c r="C2" s="23" t="s">
        <v>286</v>
      </c>
      <c r="D2" s="134" t="s">
        <v>286</v>
      </c>
      <c r="E2" s="135"/>
      <c r="F2" s="135"/>
    </row>
    <row r="3" spans="1:6" ht="47.25" customHeight="1" x14ac:dyDescent="0.2">
      <c r="A3" s="22"/>
      <c r="D3" s="136" t="s">
        <v>459</v>
      </c>
      <c r="E3" s="137"/>
      <c r="F3" s="137"/>
    </row>
    <row r="4" spans="1:6" ht="9" customHeight="1" x14ac:dyDescent="0.2">
      <c r="A4" s="22"/>
      <c r="B4" s="24"/>
      <c r="C4" s="24"/>
      <c r="D4" s="25"/>
      <c r="E4" s="25"/>
      <c r="F4" s="25"/>
    </row>
    <row r="5" spans="1:6" x14ac:dyDescent="0.2">
      <c r="A5" s="138" t="s">
        <v>287</v>
      </c>
      <c r="B5" s="139"/>
      <c r="C5" s="139"/>
      <c r="D5" s="140"/>
      <c r="E5" s="141"/>
      <c r="F5" s="141"/>
    </row>
    <row r="6" spans="1:6" ht="27.75" customHeight="1" x14ac:dyDescent="0.2">
      <c r="A6" s="142" t="s">
        <v>336</v>
      </c>
      <c r="B6" s="143"/>
      <c r="C6" s="143"/>
      <c r="D6" s="143"/>
      <c r="E6" s="141"/>
      <c r="F6" s="141"/>
    </row>
    <row r="7" spans="1:6" x14ac:dyDescent="0.2">
      <c r="A7" s="26"/>
      <c r="B7" s="27"/>
      <c r="C7" s="27"/>
      <c r="D7" s="28"/>
      <c r="E7" s="28"/>
      <c r="F7" s="28" t="s">
        <v>288</v>
      </c>
    </row>
    <row r="8" spans="1:6" ht="48" customHeight="1" x14ac:dyDescent="0.2">
      <c r="A8" s="29" t="s">
        <v>289</v>
      </c>
      <c r="B8" s="29" t="s">
        <v>8</v>
      </c>
      <c r="C8" s="29" t="s">
        <v>9</v>
      </c>
      <c r="D8" s="30" t="s">
        <v>3</v>
      </c>
      <c r="E8" s="31" t="s">
        <v>4</v>
      </c>
      <c r="F8" s="30" t="s">
        <v>5</v>
      </c>
    </row>
    <row r="9" spans="1:6" ht="15" customHeight="1" x14ac:dyDescent="0.2">
      <c r="A9" s="32" t="s">
        <v>160</v>
      </c>
      <c r="B9" s="133" t="s">
        <v>290</v>
      </c>
      <c r="C9" s="133"/>
      <c r="D9" s="33">
        <f>SUM(D10:D17)</f>
        <v>31930.233</v>
      </c>
      <c r="E9" s="33">
        <f t="shared" ref="E9:F9" si="0">SUM(E10:E17)</f>
        <v>-105</v>
      </c>
      <c r="F9" s="33">
        <f t="shared" si="0"/>
        <v>31825.233</v>
      </c>
    </row>
    <row r="10" spans="1:6" ht="21.75" hidden="1" customHeight="1" x14ac:dyDescent="0.2">
      <c r="A10" s="34" t="s">
        <v>291</v>
      </c>
      <c r="B10" s="35" t="s">
        <v>99</v>
      </c>
      <c r="C10" s="35" t="s">
        <v>34</v>
      </c>
      <c r="D10" s="36">
        <f>'прил 10 2014 '!H417</f>
        <v>0</v>
      </c>
      <c r="E10" s="36">
        <f>'прил 10 2014 '!I417</f>
        <v>0</v>
      </c>
      <c r="F10" s="36">
        <f>'прил 10 2014 '!J417</f>
        <v>0</v>
      </c>
    </row>
    <row r="11" spans="1:6" ht="25.5" customHeight="1" x14ac:dyDescent="0.2">
      <c r="A11" s="34" t="s">
        <v>292</v>
      </c>
      <c r="B11" s="35" t="s">
        <v>99</v>
      </c>
      <c r="C11" s="35" t="s">
        <v>122</v>
      </c>
      <c r="D11" s="36">
        <f>'прил 10 2014 '!H418</f>
        <v>1402.65</v>
      </c>
      <c r="E11" s="36">
        <f>'прил 10 2014 '!I418</f>
        <v>0</v>
      </c>
      <c r="F11" s="36">
        <f>'прил 10 2014 '!J418</f>
        <v>1402.65</v>
      </c>
    </row>
    <row r="12" spans="1:6" ht="15" customHeight="1" x14ac:dyDescent="0.2">
      <c r="A12" s="34" t="s">
        <v>293</v>
      </c>
      <c r="B12" s="35" t="s">
        <v>99</v>
      </c>
      <c r="C12" s="35" t="s">
        <v>84</v>
      </c>
      <c r="D12" s="36">
        <f>'прил 10 2014 '!H419</f>
        <v>14961.61</v>
      </c>
      <c r="E12" s="36">
        <f>'прил 10 2014 '!I419</f>
        <v>0</v>
      </c>
      <c r="F12" s="36">
        <f>'прил 10 2014 '!J419</f>
        <v>14961.61</v>
      </c>
    </row>
    <row r="13" spans="1:6" ht="15" hidden="1" customHeight="1" x14ac:dyDescent="0.2">
      <c r="A13" s="34" t="s">
        <v>294</v>
      </c>
      <c r="B13" s="35" t="s">
        <v>99</v>
      </c>
      <c r="C13" s="35" t="s">
        <v>57</v>
      </c>
      <c r="D13" s="36">
        <f>'прил 10 2014 '!H420</f>
        <v>0</v>
      </c>
      <c r="E13" s="36">
        <f>'прил 10 2014 '!I420</f>
        <v>0</v>
      </c>
      <c r="F13" s="36">
        <f>'прил 10 2014 '!J420</f>
        <v>0</v>
      </c>
    </row>
    <row r="14" spans="1:6" ht="28.5" customHeight="1" x14ac:dyDescent="0.2">
      <c r="A14" s="34" t="s">
        <v>295</v>
      </c>
      <c r="B14" s="35" t="s">
        <v>99</v>
      </c>
      <c r="C14" s="35" t="s">
        <v>103</v>
      </c>
      <c r="D14" s="36">
        <f>'прил 10 2014 '!H421</f>
        <v>4419.1299999999992</v>
      </c>
      <c r="E14" s="36">
        <f>'прил 10 2014 '!I421</f>
        <v>0</v>
      </c>
      <c r="F14" s="36">
        <f>'прил 10 2014 '!J421</f>
        <v>4419.1299999999992</v>
      </c>
    </row>
    <row r="15" spans="1:6" ht="15" hidden="1" customHeight="1" x14ac:dyDescent="0.2">
      <c r="A15" s="34" t="s">
        <v>296</v>
      </c>
      <c r="B15" s="35" t="s">
        <v>99</v>
      </c>
      <c r="C15" s="35" t="s">
        <v>32</v>
      </c>
      <c r="D15" s="36">
        <f>'прил 10 2014 '!H422</f>
        <v>0</v>
      </c>
      <c r="E15" s="36">
        <f>'прил 10 2014 '!I422</f>
        <v>0</v>
      </c>
      <c r="F15" s="36">
        <f>'прил 10 2014 '!J422</f>
        <v>0</v>
      </c>
    </row>
    <row r="16" spans="1:6" ht="15" customHeight="1" x14ac:dyDescent="0.2">
      <c r="A16" s="34" t="s">
        <v>104</v>
      </c>
      <c r="B16" s="35" t="s">
        <v>99</v>
      </c>
      <c r="C16" s="35" t="s">
        <v>105</v>
      </c>
      <c r="D16" s="36">
        <f>'прил 10 2014 '!H423</f>
        <v>280</v>
      </c>
      <c r="E16" s="36">
        <f>'прил 10 2014 '!I423</f>
        <v>-105</v>
      </c>
      <c r="F16" s="36">
        <f>'прил 10 2014 '!J423</f>
        <v>175</v>
      </c>
    </row>
    <row r="17" spans="1:6" ht="15" customHeight="1" x14ac:dyDescent="0.2">
      <c r="A17" s="37" t="s">
        <v>110</v>
      </c>
      <c r="B17" s="35" t="s">
        <v>99</v>
      </c>
      <c r="C17" s="35" t="s">
        <v>111</v>
      </c>
      <c r="D17" s="36">
        <f>'прил 10 2014 '!H425</f>
        <v>10866.843000000001</v>
      </c>
      <c r="E17" s="36">
        <f>'прил 10 2014 '!I425</f>
        <v>0</v>
      </c>
      <c r="F17" s="36">
        <f>'прил 10 2014 '!J425</f>
        <v>10866.843000000001</v>
      </c>
    </row>
    <row r="18" spans="1:6" ht="15" customHeight="1" x14ac:dyDescent="0.2">
      <c r="A18" s="32" t="s">
        <v>119</v>
      </c>
      <c r="B18" s="133" t="s">
        <v>297</v>
      </c>
      <c r="C18" s="133"/>
      <c r="D18" s="38">
        <f>D19</f>
        <v>504.4</v>
      </c>
      <c r="E18" s="38">
        <f>E19</f>
        <v>0</v>
      </c>
      <c r="F18" s="38">
        <f>F19</f>
        <v>504.4</v>
      </c>
    </row>
    <row r="19" spans="1:6" ht="15" customHeight="1" x14ac:dyDescent="0.2">
      <c r="A19" s="34" t="s">
        <v>298</v>
      </c>
      <c r="B19" s="35" t="s">
        <v>34</v>
      </c>
      <c r="C19" s="35" t="s">
        <v>122</v>
      </c>
      <c r="D19" s="36">
        <f>'прил 10 2014 '!H428</f>
        <v>504.4</v>
      </c>
      <c r="E19" s="36">
        <f>'прил 10 2014 '!I428</f>
        <v>0</v>
      </c>
      <c r="F19" s="36">
        <f>'прил 10 2014 '!J428</f>
        <v>504.4</v>
      </c>
    </row>
    <row r="20" spans="1:6" ht="15" customHeight="1" x14ac:dyDescent="0.2">
      <c r="A20" s="32" t="s">
        <v>188</v>
      </c>
      <c r="B20" s="133" t="s">
        <v>299</v>
      </c>
      <c r="C20" s="133"/>
      <c r="D20" s="38">
        <f>SUM(D22:D23)</f>
        <v>744.08</v>
      </c>
      <c r="E20" s="33">
        <f>SUM(E21:E23)</f>
        <v>0</v>
      </c>
      <c r="F20" s="38">
        <f t="shared" ref="F20:F25" si="1">D20+E20</f>
        <v>744.08</v>
      </c>
    </row>
    <row r="21" spans="1:6" ht="15" hidden="1" customHeight="1" x14ac:dyDescent="0.2">
      <c r="A21" s="34" t="s">
        <v>300</v>
      </c>
      <c r="B21" s="35" t="s">
        <v>122</v>
      </c>
      <c r="C21" s="35" t="s">
        <v>34</v>
      </c>
      <c r="D21" s="36" t="e">
        <f>#REF!+#REF!</f>
        <v>#REF!</v>
      </c>
      <c r="E21" s="36"/>
      <c r="F21" s="36" t="e">
        <f t="shared" si="1"/>
        <v>#REF!</v>
      </c>
    </row>
    <row r="22" spans="1:6" ht="32.25" customHeight="1" x14ac:dyDescent="0.2">
      <c r="A22" s="34" t="s">
        <v>301</v>
      </c>
      <c r="B22" s="35" t="s">
        <v>122</v>
      </c>
      <c r="C22" s="35" t="s">
        <v>14</v>
      </c>
      <c r="D22" s="36">
        <f>'прил 10 2014 '!H430</f>
        <v>659.08</v>
      </c>
      <c r="E22" s="36">
        <f>'прил 10 2014 '!I430</f>
        <v>0</v>
      </c>
      <c r="F22" s="36">
        <f>'прил 10 2014 '!J430</f>
        <v>659.08</v>
      </c>
    </row>
    <row r="23" spans="1:6" ht="29.25" customHeight="1" x14ac:dyDescent="0.2">
      <c r="A23" s="34" t="s">
        <v>193</v>
      </c>
      <c r="B23" s="35" t="s">
        <v>122</v>
      </c>
      <c r="C23" s="35" t="s">
        <v>145</v>
      </c>
      <c r="D23" s="36">
        <f>'прил 10 2014 '!H431</f>
        <v>85</v>
      </c>
      <c r="E23" s="36">
        <f>'прил 10 2014 '!I431</f>
        <v>0</v>
      </c>
      <c r="F23" s="36">
        <f>'прил 10 2014 '!J431</f>
        <v>85</v>
      </c>
    </row>
    <row r="24" spans="1:6" ht="15" customHeight="1" x14ac:dyDescent="0.2">
      <c r="A24" s="32" t="s">
        <v>131</v>
      </c>
      <c r="B24" s="133" t="s">
        <v>302</v>
      </c>
      <c r="C24" s="133"/>
      <c r="D24" s="38">
        <f>SUM(D26:D28)</f>
        <v>3353.76</v>
      </c>
      <c r="E24" s="38">
        <f>E26+E28+E27</f>
        <v>1088.5</v>
      </c>
      <c r="F24" s="38">
        <f>F26+F28+F27</f>
        <v>4442.26</v>
      </c>
    </row>
    <row r="25" spans="1:6" ht="15" hidden="1" customHeight="1" x14ac:dyDescent="0.2">
      <c r="A25" s="34" t="s">
        <v>303</v>
      </c>
      <c r="B25" s="35" t="s">
        <v>84</v>
      </c>
      <c r="C25" s="35" t="s">
        <v>99</v>
      </c>
      <c r="D25" s="36" t="e">
        <f>#REF!+#REF!</f>
        <v>#REF!</v>
      </c>
      <c r="E25" s="36"/>
      <c r="F25" s="36" t="e">
        <f t="shared" si="1"/>
        <v>#REF!</v>
      </c>
    </row>
    <row r="26" spans="1:6" ht="15" customHeight="1" x14ac:dyDescent="0.2">
      <c r="A26" s="34" t="s">
        <v>194</v>
      </c>
      <c r="B26" s="35" t="s">
        <v>84</v>
      </c>
      <c r="C26" s="35" t="s">
        <v>57</v>
      </c>
      <c r="D26" s="36">
        <f>'прил 10 2014 '!H433</f>
        <v>650</v>
      </c>
      <c r="E26" s="36">
        <f>'прил 10 2014 '!I433</f>
        <v>0</v>
      </c>
      <c r="F26" s="36">
        <f>'прил 10 2014 '!J433</f>
        <v>650</v>
      </c>
    </row>
    <row r="27" spans="1:6" ht="15" customHeight="1" x14ac:dyDescent="0.2">
      <c r="A27" s="34" t="s">
        <v>304</v>
      </c>
      <c r="B27" s="35" t="s">
        <v>84</v>
      </c>
      <c r="C27" s="35" t="s">
        <v>14</v>
      </c>
      <c r="D27" s="36">
        <f>'прил 10 2014 '!H434</f>
        <v>0</v>
      </c>
      <c r="E27" s="36">
        <f>'прил 10 2014 '!I434</f>
        <v>1088.5</v>
      </c>
      <c r="F27" s="36">
        <f>'прил 10 2014 '!J434</f>
        <v>1088.5</v>
      </c>
    </row>
    <row r="28" spans="1:6" ht="15" customHeight="1" x14ac:dyDescent="0.2">
      <c r="A28" s="34" t="s">
        <v>132</v>
      </c>
      <c r="B28" s="35" t="s">
        <v>84</v>
      </c>
      <c r="C28" s="35" t="s">
        <v>133</v>
      </c>
      <c r="D28" s="36">
        <f>'прил 10 2014 '!H435</f>
        <v>2703.76</v>
      </c>
      <c r="E28" s="36">
        <f>'прил 10 2014 '!I435</f>
        <v>0</v>
      </c>
      <c r="F28" s="36">
        <f>'прил 10 2014 '!J435</f>
        <v>2703.76</v>
      </c>
    </row>
    <row r="29" spans="1:6" ht="15" customHeight="1" x14ac:dyDescent="0.2">
      <c r="A29" s="32" t="s">
        <v>305</v>
      </c>
      <c r="B29" s="133" t="s">
        <v>306</v>
      </c>
      <c r="C29" s="133"/>
      <c r="D29" s="38">
        <f t="shared" ref="D29" si="2">D31+D32+D30</f>
        <v>4331.24</v>
      </c>
      <c r="E29" s="38">
        <f>E31+E32+E30</f>
        <v>-119.944</v>
      </c>
      <c r="F29" s="38">
        <f>F31+F32+F30</f>
        <v>4211.2960000000003</v>
      </c>
    </row>
    <row r="30" spans="1:6" ht="15" customHeight="1" x14ac:dyDescent="0.2">
      <c r="A30" s="34" t="s">
        <v>307</v>
      </c>
      <c r="B30" s="35" t="s">
        <v>57</v>
      </c>
      <c r="C30" s="35" t="s">
        <v>99</v>
      </c>
      <c r="D30" s="36">
        <f>'прил 10 2014 '!H437</f>
        <v>1500</v>
      </c>
      <c r="E30" s="36">
        <f>'прил 10 2014 '!I437</f>
        <v>0</v>
      </c>
      <c r="F30" s="36">
        <f>'прил 10 2014 '!J437</f>
        <v>1500</v>
      </c>
    </row>
    <row r="31" spans="1:6" ht="15" customHeight="1" x14ac:dyDescent="0.2">
      <c r="A31" s="34" t="s">
        <v>199</v>
      </c>
      <c r="B31" s="35" t="s">
        <v>57</v>
      </c>
      <c r="C31" s="35" t="s">
        <v>34</v>
      </c>
      <c r="D31" s="36">
        <f>'прил 10 2014 '!H438</f>
        <v>1865.44</v>
      </c>
      <c r="E31" s="36">
        <f>'прил 10 2014 '!I438</f>
        <v>-119.944</v>
      </c>
      <c r="F31" s="36">
        <f>'прил 10 2014 '!J438</f>
        <v>1745.4960000000001</v>
      </c>
    </row>
    <row r="32" spans="1:6" ht="15" customHeight="1" x14ac:dyDescent="0.2">
      <c r="A32" s="34" t="s">
        <v>308</v>
      </c>
      <c r="B32" s="35" t="s">
        <v>57</v>
      </c>
      <c r="C32" s="35" t="s">
        <v>122</v>
      </c>
      <c r="D32" s="36">
        <f>'прил 10 2014 '!H439</f>
        <v>965.8</v>
      </c>
      <c r="E32" s="36">
        <f>'прил 10 2014 '!I439</f>
        <v>0</v>
      </c>
      <c r="F32" s="36">
        <f>'прил 10 2014 '!J439</f>
        <v>965.8</v>
      </c>
    </row>
    <row r="33" spans="1:6" s="39" customFormat="1" ht="15" hidden="1" customHeight="1" x14ac:dyDescent="0.2">
      <c r="A33" s="32" t="s">
        <v>309</v>
      </c>
      <c r="B33" s="133" t="s">
        <v>310</v>
      </c>
      <c r="C33" s="133"/>
      <c r="D33" s="38">
        <f>D34</f>
        <v>0</v>
      </c>
      <c r="E33" s="38">
        <f>E34</f>
        <v>0</v>
      </c>
      <c r="F33" s="38">
        <f>F34</f>
        <v>0</v>
      </c>
    </row>
    <row r="34" spans="1:6" ht="27" hidden="1" customHeight="1" x14ac:dyDescent="0.2">
      <c r="A34" s="40" t="s">
        <v>311</v>
      </c>
      <c r="B34" s="35" t="s">
        <v>103</v>
      </c>
      <c r="C34" s="35" t="s">
        <v>122</v>
      </c>
      <c r="D34" s="36"/>
      <c r="E34" s="36"/>
      <c r="F34" s="36">
        <f>D34+E34</f>
        <v>0</v>
      </c>
    </row>
    <row r="35" spans="1:6" ht="15" customHeight="1" x14ac:dyDescent="0.2">
      <c r="A35" s="32" t="s">
        <v>211</v>
      </c>
      <c r="B35" s="133" t="s">
        <v>312</v>
      </c>
      <c r="C35" s="133"/>
      <c r="D35" s="38">
        <f>SUM(D36:D40)</f>
        <v>260567.5</v>
      </c>
      <c r="E35" s="33">
        <f>SUM(E36:E40)</f>
        <v>225.79451</v>
      </c>
      <c r="F35" s="38">
        <f>SUM(F36:F40)</f>
        <v>260793.29450999998</v>
      </c>
    </row>
    <row r="36" spans="1:6" ht="15" customHeight="1" x14ac:dyDescent="0.2">
      <c r="A36" s="34" t="s">
        <v>212</v>
      </c>
      <c r="B36" s="35" t="s">
        <v>32</v>
      </c>
      <c r="C36" s="35" t="s">
        <v>99</v>
      </c>
      <c r="D36" s="36">
        <f>'прил 10 2014 '!H441</f>
        <v>13183.1</v>
      </c>
      <c r="E36" s="36">
        <f>'прил 10 2014 '!I441</f>
        <v>119.944</v>
      </c>
      <c r="F36" s="36">
        <f>'прил 10 2014 '!J441</f>
        <v>13303.044</v>
      </c>
    </row>
    <row r="37" spans="1:6" ht="15" customHeight="1" x14ac:dyDescent="0.2">
      <c r="A37" s="34" t="s">
        <v>33</v>
      </c>
      <c r="B37" s="35" t="s">
        <v>32</v>
      </c>
      <c r="C37" s="35" t="s">
        <v>34</v>
      </c>
      <c r="D37" s="36">
        <f>'прил 10 2014 '!H442</f>
        <v>235235.9</v>
      </c>
      <c r="E37" s="36">
        <f>'прил 10 2014 '!I442</f>
        <v>-194.14948999999999</v>
      </c>
      <c r="F37" s="36">
        <f>'прил 10 2014 '!J442</f>
        <v>235041.75050999998</v>
      </c>
    </row>
    <row r="38" spans="1:6" ht="15" customHeight="1" x14ac:dyDescent="0.2">
      <c r="A38" s="34" t="s">
        <v>313</v>
      </c>
      <c r="B38" s="35" t="s">
        <v>32</v>
      </c>
      <c r="C38" s="35" t="s">
        <v>57</v>
      </c>
      <c r="D38" s="36">
        <f>'прил 10 2014 '!H443</f>
        <v>600</v>
      </c>
      <c r="E38" s="36">
        <f>'прил 10 2014 '!I443</f>
        <v>0</v>
      </c>
      <c r="F38" s="36">
        <f>'прил 10 2014 '!J443</f>
        <v>600</v>
      </c>
    </row>
    <row r="39" spans="1:6" ht="15" customHeight="1" x14ac:dyDescent="0.2">
      <c r="A39" s="34" t="s">
        <v>58</v>
      </c>
      <c r="B39" s="35" t="s">
        <v>32</v>
      </c>
      <c r="C39" s="35" t="s">
        <v>32</v>
      </c>
      <c r="D39" s="36">
        <f>'прил 10 2014 '!H444</f>
        <v>3511.1800000000003</v>
      </c>
      <c r="E39" s="36">
        <f>'прил 10 2014 '!I444</f>
        <v>0</v>
      </c>
      <c r="F39" s="36">
        <f>'прил 10 2014 '!J444</f>
        <v>3511.1800000000003</v>
      </c>
    </row>
    <row r="40" spans="1:6" ht="15" customHeight="1" x14ac:dyDescent="0.2">
      <c r="A40" s="34" t="s">
        <v>65</v>
      </c>
      <c r="B40" s="35" t="s">
        <v>32</v>
      </c>
      <c r="C40" s="35" t="s">
        <v>14</v>
      </c>
      <c r="D40" s="36">
        <f>'прил 10 2014 '!H445</f>
        <v>8037.32</v>
      </c>
      <c r="E40" s="36">
        <f>'прил 10 2014 '!I445</f>
        <v>300</v>
      </c>
      <c r="F40" s="36">
        <f>'прил 10 2014 '!J445</f>
        <v>8337.32</v>
      </c>
    </row>
    <row r="41" spans="1:6" ht="15" customHeight="1" x14ac:dyDescent="0.2">
      <c r="A41" s="32" t="s">
        <v>314</v>
      </c>
      <c r="B41" s="133" t="s">
        <v>315</v>
      </c>
      <c r="C41" s="133"/>
      <c r="D41" s="38">
        <f>SUM(D42:D43)</f>
        <v>14606.009999999998</v>
      </c>
      <c r="E41" s="38">
        <f>E42++E43</f>
        <v>89</v>
      </c>
      <c r="F41" s="38">
        <f>F42++F43</f>
        <v>14695.009999999998</v>
      </c>
    </row>
    <row r="42" spans="1:6" ht="15" customHeight="1" x14ac:dyDescent="0.2">
      <c r="A42" s="34" t="s">
        <v>217</v>
      </c>
      <c r="B42" s="35" t="s">
        <v>216</v>
      </c>
      <c r="C42" s="35" t="s">
        <v>99</v>
      </c>
      <c r="D42" s="36">
        <f>'прил 10 2014 '!H447</f>
        <v>12902.039999999999</v>
      </c>
      <c r="E42" s="36">
        <f>'прил 10 2014 '!I447</f>
        <v>89</v>
      </c>
      <c r="F42" s="36">
        <f>'прил 10 2014 '!J447</f>
        <v>12991.039999999999</v>
      </c>
    </row>
    <row r="43" spans="1:6" ht="15" customHeight="1" x14ac:dyDescent="0.2">
      <c r="A43" s="34" t="s">
        <v>316</v>
      </c>
      <c r="B43" s="35" t="s">
        <v>216</v>
      </c>
      <c r="C43" s="35" t="s">
        <v>84</v>
      </c>
      <c r="D43" s="36">
        <f>'прил 10 2014 '!H448</f>
        <v>1703.97</v>
      </c>
      <c r="E43" s="36">
        <f>'прил 10 2014 '!I448</f>
        <v>0</v>
      </c>
      <c r="F43" s="36">
        <f>'прил 10 2014 '!J448</f>
        <v>1703.97</v>
      </c>
    </row>
    <row r="44" spans="1:6" ht="15" customHeight="1" x14ac:dyDescent="0.2">
      <c r="A44" s="32" t="s">
        <v>317</v>
      </c>
      <c r="B44" s="133" t="s">
        <v>318</v>
      </c>
      <c r="C44" s="133"/>
      <c r="D44" s="38">
        <f>D48</f>
        <v>550</v>
      </c>
      <c r="E44" s="33">
        <f>SUM(E45:E48)</f>
        <v>0</v>
      </c>
      <c r="F44" s="38">
        <f t="shared" ref="F44:F59" si="3">D44+E44</f>
        <v>550</v>
      </c>
    </row>
    <row r="45" spans="1:6" ht="15" hidden="1" customHeight="1" x14ac:dyDescent="0.2">
      <c r="A45" s="34" t="s">
        <v>319</v>
      </c>
      <c r="B45" s="35" t="s">
        <v>14</v>
      </c>
      <c r="C45" s="35" t="s">
        <v>99</v>
      </c>
      <c r="D45" s="36" t="e">
        <f>#REF!+#REF!</f>
        <v>#REF!</v>
      </c>
      <c r="E45" s="36"/>
      <c r="F45" s="36" t="e">
        <f t="shared" si="3"/>
        <v>#REF!</v>
      </c>
    </row>
    <row r="46" spans="1:6" ht="15" hidden="1" customHeight="1" x14ac:dyDescent="0.2">
      <c r="A46" s="34" t="s">
        <v>320</v>
      </c>
      <c r="B46" s="35" t="s">
        <v>14</v>
      </c>
      <c r="C46" s="35" t="s">
        <v>34</v>
      </c>
      <c r="D46" s="36" t="e">
        <f>#REF!+#REF!</f>
        <v>#REF!</v>
      </c>
      <c r="E46" s="36"/>
      <c r="F46" s="36" t="e">
        <f t="shared" si="3"/>
        <v>#REF!</v>
      </c>
    </row>
    <row r="47" spans="1:6" ht="15" hidden="1" customHeight="1" x14ac:dyDescent="0.2">
      <c r="A47" s="34" t="s">
        <v>321</v>
      </c>
      <c r="B47" s="35" t="s">
        <v>14</v>
      </c>
      <c r="C47" s="35" t="s">
        <v>84</v>
      </c>
      <c r="D47" s="36" t="e">
        <f>#REF!+#REF!</f>
        <v>#REF!</v>
      </c>
      <c r="E47" s="36"/>
      <c r="F47" s="36" t="e">
        <f t="shared" si="3"/>
        <v>#REF!</v>
      </c>
    </row>
    <row r="48" spans="1:6" ht="15" customHeight="1" x14ac:dyDescent="0.2">
      <c r="A48" s="34" t="s">
        <v>220</v>
      </c>
      <c r="B48" s="35" t="s">
        <v>14</v>
      </c>
      <c r="C48" s="35" t="s">
        <v>14</v>
      </c>
      <c r="D48" s="36">
        <f>'прил 10 2014 '!H451</f>
        <v>550</v>
      </c>
      <c r="E48" s="36">
        <f>'прил 10 2014 '!I451</f>
        <v>0</v>
      </c>
      <c r="F48" s="36">
        <f>'прил 10 2014 '!J451</f>
        <v>550</v>
      </c>
    </row>
    <row r="49" spans="1:6" ht="15" customHeight="1" x14ac:dyDescent="0.2">
      <c r="A49" s="32" t="s">
        <v>82</v>
      </c>
      <c r="B49" s="133" t="s">
        <v>322</v>
      </c>
      <c r="C49" s="133"/>
      <c r="D49" s="38">
        <f>SUM(D50:D54)</f>
        <v>3044.5</v>
      </c>
      <c r="E49" s="33">
        <f>SUM(E50:E54)</f>
        <v>963.07600000000002</v>
      </c>
      <c r="F49" s="38">
        <f t="shared" si="3"/>
        <v>4007.576</v>
      </c>
    </row>
    <row r="50" spans="1:6" ht="15" customHeight="1" x14ac:dyDescent="0.2">
      <c r="A50" s="34" t="s">
        <v>224</v>
      </c>
      <c r="B50" s="35" t="s">
        <v>15</v>
      </c>
      <c r="C50" s="35" t="s">
        <v>99</v>
      </c>
      <c r="D50" s="36">
        <f>'прил 10 2014 '!H454</f>
        <v>123</v>
      </c>
      <c r="E50" s="36">
        <f>'прил 10 2014 '!I454</f>
        <v>0</v>
      </c>
      <c r="F50" s="36">
        <f>'прил 10 2014 '!J454</f>
        <v>123</v>
      </c>
    </row>
    <row r="51" spans="1:6" ht="15" hidden="1" customHeight="1" x14ac:dyDescent="0.2">
      <c r="A51" s="34" t="s">
        <v>323</v>
      </c>
      <c r="B51" s="35" t="s">
        <v>15</v>
      </c>
      <c r="C51" s="35" t="s">
        <v>34</v>
      </c>
      <c r="D51" s="36"/>
      <c r="E51" s="36"/>
      <c r="F51" s="36"/>
    </row>
    <row r="52" spans="1:6" ht="15" customHeight="1" x14ac:dyDescent="0.2">
      <c r="A52" s="34" t="s">
        <v>324</v>
      </c>
      <c r="B52" s="35" t="s">
        <v>15</v>
      </c>
      <c r="C52" s="35" t="s">
        <v>122</v>
      </c>
      <c r="D52" s="36">
        <f>'прил 10 2014 '!H455</f>
        <v>1009.2</v>
      </c>
      <c r="E52" s="36">
        <f>'прил 10 2014 '!I455</f>
        <v>105.01</v>
      </c>
      <c r="F52" s="36">
        <f>'прил 10 2014 '!J455</f>
        <v>1114.21</v>
      </c>
    </row>
    <row r="53" spans="1:6" ht="15" customHeight="1" x14ac:dyDescent="0.2">
      <c r="A53" s="34" t="s">
        <v>325</v>
      </c>
      <c r="B53" s="35" t="s">
        <v>15</v>
      </c>
      <c r="C53" s="35" t="s">
        <v>84</v>
      </c>
      <c r="D53" s="36">
        <f>'прил 10 2014 '!H456</f>
        <v>1712.3</v>
      </c>
      <c r="E53" s="36">
        <f>'прил 10 2014 '!I456</f>
        <v>858.06600000000003</v>
      </c>
      <c r="F53" s="36">
        <f>'прил 10 2014 '!J456</f>
        <v>2570.366</v>
      </c>
    </row>
    <row r="54" spans="1:6" ht="15" customHeight="1" x14ac:dyDescent="0.2">
      <c r="A54" s="34" t="s">
        <v>247</v>
      </c>
      <c r="B54" s="35" t="s">
        <v>15</v>
      </c>
      <c r="C54" s="35" t="s">
        <v>103</v>
      </c>
      <c r="D54" s="36">
        <f>'прил 10 2014 '!H457</f>
        <v>200</v>
      </c>
      <c r="E54" s="36">
        <f>'прил 10 2014 '!I457</f>
        <v>0</v>
      </c>
      <c r="F54" s="36">
        <f>'прил 10 2014 '!J457</f>
        <v>200</v>
      </c>
    </row>
    <row r="55" spans="1:6" ht="15" customHeight="1" x14ac:dyDescent="0.2">
      <c r="A55" s="32" t="s">
        <v>248</v>
      </c>
      <c r="B55" s="133" t="s">
        <v>326</v>
      </c>
      <c r="C55" s="133"/>
      <c r="D55" s="38">
        <f>D56</f>
        <v>700</v>
      </c>
      <c r="E55" s="38">
        <f>E56</f>
        <v>2000</v>
      </c>
      <c r="F55" s="38">
        <f t="shared" si="3"/>
        <v>2700</v>
      </c>
    </row>
    <row r="56" spans="1:6" ht="15" customHeight="1" x14ac:dyDescent="0.2">
      <c r="A56" s="34" t="s">
        <v>327</v>
      </c>
      <c r="B56" s="35" t="s">
        <v>105</v>
      </c>
      <c r="C56" s="35" t="s">
        <v>99</v>
      </c>
      <c r="D56" s="36">
        <f>'прил 10 2014 '!H459</f>
        <v>700</v>
      </c>
      <c r="E56" s="36">
        <f>'прил 10 2014 '!I459</f>
        <v>2000</v>
      </c>
      <c r="F56" s="36">
        <f>'прил 10 2014 '!J459</f>
        <v>2700</v>
      </c>
    </row>
    <row r="57" spans="1:6" ht="15" customHeight="1" x14ac:dyDescent="0.2">
      <c r="A57" s="32" t="s">
        <v>241</v>
      </c>
      <c r="B57" s="133" t="s">
        <v>328</v>
      </c>
      <c r="C57" s="133"/>
      <c r="D57" s="38">
        <f>D58</f>
        <v>1163.3499999999999</v>
      </c>
      <c r="E57" s="38">
        <f>E58</f>
        <v>0</v>
      </c>
      <c r="F57" s="38">
        <f>F58</f>
        <v>1163.3499999999999</v>
      </c>
    </row>
    <row r="58" spans="1:6" ht="15" customHeight="1" x14ac:dyDescent="0.2">
      <c r="A58" s="34" t="s">
        <v>242</v>
      </c>
      <c r="B58" s="35" t="s">
        <v>133</v>
      </c>
      <c r="C58" s="35" t="s">
        <v>34</v>
      </c>
      <c r="D58" s="36">
        <f>'прил 10 2014 '!H461</f>
        <v>1163.3499999999999</v>
      </c>
      <c r="E58" s="36">
        <f>'прил 10 2014 '!I461</f>
        <v>0</v>
      </c>
      <c r="F58" s="36">
        <f>'прил 10 2014 '!J461</f>
        <v>1163.3499999999999</v>
      </c>
    </row>
    <row r="59" spans="1:6" ht="15" customHeight="1" x14ac:dyDescent="0.2">
      <c r="A59" s="32" t="s">
        <v>136</v>
      </c>
      <c r="B59" s="133" t="s">
        <v>329</v>
      </c>
      <c r="C59" s="133"/>
      <c r="D59" s="38">
        <f>D60</f>
        <v>200</v>
      </c>
      <c r="E59" s="38">
        <f>E60</f>
        <v>0</v>
      </c>
      <c r="F59" s="38">
        <f t="shared" si="3"/>
        <v>200</v>
      </c>
    </row>
    <row r="60" spans="1:6" ht="24.75" customHeight="1" x14ac:dyDescent="0.2">
      <c r="A60" s="34" t="s">
        <v>137</v>
      </c>
      <c r="B60" s="35" t="s">
        <v>111</v>
      </c>
      <c r="C60" s="35" t="s">
        <v>99</v>
      </c>
      <c r="D60" s="36">
        <f>'прил 10 2014 '!H463</f>
        <v>200</v>
      </c>
      <c r="E60" s="36">
        <f>'прил 10 2014 '!I463</f>
        <v>0</v>
      </c>
      <c r="F60" s="36">
        <f>'прил 10 2014 '!J463</f>
        <v>200</v>
      </c>
    </row>
    <row r="61" spans="1:6" ht="23.25" customHeight="1" x14ac:dyDescent="0.2">
      <c r="A61" s="32" t="s">
        <v>330</v>
      </c>
      <c r="B61" s="133" t="s">
        <v>331</v>
      </c>
      <c r="C61" s="133"/>
      <c r="D61" s="38">
        <f>D62+D63</f>
        <v>31686.12</v>
      </c>
      <c r="E61" s="38">
        <f>E62+E63</f>
        <v>0</v>
      </c>
      <c r="F61" s="38">
        <f>F62+F63</f>
        <v>31686.12</v>
      </c>
    </row>
    <row r="62" spans="1:6" ht="29.25" customHeight="1" x14ac:dyDescent="0.2">
      <c r="A62" s="34" t="s">
        <v>332</v>
      </c>
      <c r="B62" s="35" t="s">
        <v>145</v>
      </c>
      <c r="C62" s="35" t="s">
        <v>99</v>
      </c>
      <c r="D62" s="36">
        <f>'прил 10 2014 '!H465</f>
        <v>30166.12</v>
      </c>
      <c r="E62" s="36">
        <f>'прил 10 2014 '!I465</f>
        <v>0</v>
      </c>
      <c r="F62" s="36">
        <f>'прил 10 2014 '!J465</f>
        <v>30166.12</v>
      </c>
    </row>
    <row r="63" spans="1:6" ht="31.5" customHeight="1" x14ac:dyDescent="0.2">
      <c r="A63" s="34" t="s">
        <v>333</v>
      </c>
      <c r="B63" s="35" t="s">
        <v>145</v>
      </c>
      <c r="C63" s="35" t="s">
        <v>122</v>
      </c>
      <c r="D63" s="36">
        <f>'прил 10 2014 '!H467</f>
        <v>1520</v>
      </c>
      <c r="E63" s="36">
        <f>'прил 10 2014 '!I467</f>
        <v>0</v>
      </c>
      <c r="F63" s="36">
        <f>'прил 10 2014 '!J467</f>
        <v>1520</v>
      </c>
    </row>
    <row r="64" spans="1:6" ht="17.25" hidden="1" customHeight="1" x14ac:dyDescent="0.2">
      <c r="A64" s="34" t="s">
        <v>334</v>
      </c>
      <c r="B64" s="35" t="s">
        <v>250</v>
      </c>
      <c r="C64" s="35" t="s">
        <v>250</v>
      </c>
      <c r="D64" s="36"/>
      <c r="E64" s="36"/>
      <c r="F64" s="36"/>
    </row>
    <row r="65" spans="1:6" x14ac:dyDescent="0.2">
      <c r="A65" s="32" t="s">
        <v>335</v>
      </c>
      <c r="B65" s="41"/>
      <c r="C65" s="41"/>
      <c r="D65" s="33">
        <f>D9+D18+D20+D24+D29+D35+D41+D44+D49+D55+D57+D59+D61+D64+D33</f>
        <v>353381.19299999997</v>
      </c>
      <c r="E65" s="33">
        <f>E9+E18+E20+E24+E29+E35+E41+E44+E49+E55+E57+E59+E61+E64+E33</f>
        <v>4141.4265100000002</v>
      </c>
      <c r="F65" s="33">
        <f>F9+F18+F20+F24+F29+F35+F41+F44+F49+F55+F57+F59+F61+F64+F33</f>
        <v>357522.61950999999</v>
      </c>
    </row>
    <row r="66" spans="1:6" ht="13.5" thickBot="1" x14ac:dyDescent="0.25">
      <c r="D66" s="122">
        <f>353381.193</f>
        <v>353381.19300000003</v>
      </c>
      <c r="E66" s="121"/>
      <c r="F66" s="122">
        <f>353381.193</f>
        <v>353381.19300000003</v>
      </c>
    </row>
    <row r="67" spans="1:6" x14ac:dyDescent="0.2">
      <c r="F67" s="42">
        <f>F65-F66</f>
        <v>4141.4265099999611</v>
      </c>
    </row>
  </sheetData>
  <mergeCells count="18">
    <mergeCell ref="B61:C61"/>
    <mergeCell ref="B20:C20"/>
    <mergeCell ref="B24:C24"/>
    <mergeCell ref="B29:C29"/>
    <mergeCell ref="B33:C33"/>
    <mergeCell ref="B35:C35"/>
    <mergeCell ref="B41:C41"/>
    <mergeCell ref="B44:C44"/>
    <mergeCell ref="B49:C49"/>
    <mergeCell ref="B55:C55"/>
    <mergeCell ref="B57:C57"/>
    <mergeCell ref="B59:C59"/>
    <mergeCell ref="B18:C18"/>
    <mergeCell ref="D2:F2"/>
    <mergeCell ref="D3:F3"/>
    <mergeCell ref="A5:F5"/>
    <mergeCell ref="A6:F6"/>
    <mergeCell ref="B9:C9"/>
  </mergeCells>
  <pageMargins left="1.1023622047244095" right="0" top="0" bottom="0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3"/>
  <sheetViews>
    <sheetView view="pageBreakPreview" zoomScaleNormal="90" zoomScaleSheetLayoutView="100" workbookViewId="0">
      <selection activeCell="E2" sqref="E2:J2"/>
    </sheetView>
  </sheetViews>
  <sheetFormatPr defaultRowHeight="12.75" x14ac:dyDescent="0.2"/>
  <cols>
    <col min="1" max="1" width="57.28515625" style="48" customWidth="1"/>
    <col min="2" max="2" width="4.5703125" style="1" customWidth="1"/>
    <col min="3" max="3" width="3.5703125" style="1" customWidth="1"/>
    <col min="4" max="4" width="5.140625" style="1" customWidth="1"/>
    <col min="5" max="5" width="9.7109375" style="1" customWidth="1"/>
    <col min="6" max="6" width="6.28515625" style="1" customWidth="1"/>
    <col min="7" max="7" width="0.140625" style="1" customWidth="1"/>
    <col min="8" max="8" width="12.7109375" style="118" customWidth="1"/>
    <col min="9" max="9" width="11.85546875" style="118" customWidth="1"/>
    <col min="10" max="10" width="13.28515625" style="118" customWidth="1"/>
    <col min="11" max="11" width="9.5703125" style="1" bestFit="1" customWidth="1"/>
    <col min="12" max="16384" width="9.140625" style="1"/>
  </cols>
  <sheetData>
    <row r="1" spans="1:10" ht="12" customHeight="1" x14ac:dyDescent="0.2">
      <c r="B1" s="2"/>
      <c r="C1" s="2"/>
      <c r="D1" s="2"/>
      <c r="E1" s="148" t="s">
        <v>337</v>
      </c>
      <c r="F1" s="149"/>
      <c r="G1" s="149"/>
      <c r="H1" s="149"/>
      <c r="I1" s="149"/>
      <c r="J1" s="149"/>
    </row>
    <row r="2" spans="1:10" ht="35.25" customHeight="1" x14ac:dyDescent="0.2">
      <c r="B2" s="2"/>
      <c r="C2" s="2"/>
      <c r="D2" s="2"/>
      <c r="E2" s="154" t="s">
        <v>459</v>
      </c>
      <c r="F2" s="155"/>
      <c r="G2" s="155"/>
      <c r="H2" s="155"/>
      <c r="I2" s="155"/>
      <c r="J2" s="155"/>
    </row>
    <row r="3" spans="1:10" ht="32.25" customHeight="1" x14ac:dyDescent="0.25">
      <c r="A3" s="152" t="s">
        <v>462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21" customHeight="1" x14ac:dyDescent="0.2">
      <c r="J4" s="118" t="s">
        <v>461</v>
      </c>
    </row>
    <row r="5" spans="1:10" s="12" customFormat="1" ht="12.75" customHeight="1" x14ac:dyDescent="0.2">
      <c r="A5" s="161" t="s">
        <v>0</v>
      </c>
      <c r="B5" s="147" t="s">
        <v>1</v>
      </c>
      <c r="C5" s="147"/>
      <c r="D5" s="147"/>
      <c r="E5" s="147"/>
      <c r="F5" s="147"/>
      <c r="G5" s="147" t="s">
        <v>2</v>
      </c>
      <c r="H5" s="158" t="s">
        <v>460</v>
      </c>
      <c r="I5" s="150" t="s">
        <v>4</v>
      </c>
      <c r="J5" s="150" t="s">
        <v>5</v>
      </c>
    </row>
    <row r="6" spans="1:10" s="12" customFormat="1" ht="12" x14ac:dyDescent="0.2">
      <c r="A6" s="161"/>
      <c r="B6" s="147" t="s">
        <v>6</v>
      </c>
      <c r="C6" s="147"/>
      <c r="D6" s="147"/>
      <c r="E6" s="147"/>
      <c r="F6" s="147"/>
      <c r="G6" s="147"/>
      <c r="H6" s="159"/>
      <c r="I6" s="151"/>
      <c r="J6" s="150"/>
    </row>
    <row r="7" spans="1:10" s="12" customFormat="1" ht="36" customHeight="1" x14ac:dyDescent="0.2">
      <c r="A7" s="161"/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47"/>
      <c r="H7" s="160"/>
      <c r="I7" s="151"/>
      <c r="J7" s="150"/>
    </row>
    <row r="8" spans="1:10" s="6" customFormat="1" x14ac:dyDescent="0.15">
      <c r="A8" s="16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/>
      <c r="H8" s="5">
        <v>7</v>
      </c>
      <c r="I8" s="125">
        <v>8</v>
      </c>
      <c r="J8" s="5">
        <v>9</v>
      </c>
    </row>
    <row r="9" spans="1:10" ht="22.5" hidden="1" customHeight="1" x14ac:dyDescent="0.2">
      <c r="A9" s="44" t="s">
        <v>12</v>
      </c>
      <c r="B9" s="7" t="s">
        <v>13</v>
      </c>
      <c r="C9" s="7" t="s">
        <v>14</v>
      </c>
      <c r="D9" s="7" t="s">
        <v>15</v>
      </c>
      <c r="E9" s="7"/>
      <c r="F9" s="7"/>
      <c r="G9" s="8">
        <f>G10</f>
        <v>0</v>
      </c>
      <c r="H9" s="119">
        <v>0</v>
      </c>
      <c r="I9" s="119">
        <f>I10+I13+I15+I17+I19+I21</f>
        <v>0</v>
      </c>
      <c r="J9" s="119" t="e">
        <f>J10+J13+J15+J17+J19+J21</f>
        <v>#REF!</v>
      </c>
    </row>
    <row r="10" spans="1:10" ht="33.75" hidden="1" customHeight="1" x14ac:dyDescent="0.2">
      <c r="A10" s="44" t="s">
        <v>16</v>
      </c>
      <c r="B10" s="7" t="s">
        <v>13</v>
      </c>
      <c r="C10" s="7" t="s">
        <v>14</v>
      </c>
      <c r="D10" s="7" t="s">
        <v>15</v>
      </c>
      <c r="E10" s="7" t="s">
        <v>17</v>
      </c>
      <c r="F10" s="7"/>
      <c r="G10" s="8">
        <f>G11</f>
        <v>0</v>
      </c>
      <c r="H10" s="119">
        <v>0</v>
      </c>
      <c r="I10" s="119">
        <f>I11</f>
        <v>0</v>
      </c>
      <c r="J10" s="119" t="e">
        <f>J11</f>
        <v>#REF!</v>
      </c>
    </row>
    <row r="11" spans="1:10" ht="22.5" hidden="1" customHeight="1" x14ac:dyDescent="0.2">
      <c r="A11" s="44" t="s">
        <v>18</v>
      </c>
      <c r="B11" s="7" t="s">
        <v>13</v>
      </c>
      <c r="C11" s="7" t="s">
        <v>14</v>
      </c>
      <c r="D11" s="7" t="s">
        <v>15</v>
      </c>
      <c r="E11" s="7" t="s">
        <v>19</v>
      </c>
      <c r="F11" s="7"/>
      <c r="G11" s="8">
        <f>G12</f>
        <v>0</v>
      </c>
      <c r="H11" s="119">
        <v>0</v>
      </c>
      <c r="I11" s="119">
        <f>I12</f>
        <v>0</v>
      </c>
      <c r="J11" s="119" t="e">
        <f>J12</f>
        <v>#REF!</v>
      </c>
    </row>
    <row r="12" spans="1:10" ht="22.5" hidden="1" customHeight="1" x14ac:dyDescent="0.2">
      <c r="A12" s="44" t="s">
        <v>20</v>
      </c>
      <c r="B12" s="7" t="s">
        <v>13</v>
      </c>
      <c r="C12" s="7" t="s">
        <v>14</v>
      </c>
      <c r="D12" s="7" t="s">
        <v>15</v>
      </c>
      <c r="E12" s="7" t="s">
        <v>19</v>
      </c>
      <c r="F12" s="7" t="s">
        <v>21</v>
      </c>
      <c r="G12" s="8"/>
      <c r="H12" s="119">
        <v>0</v>
      </c>
      <c r="I12" s="119"/>
      <c r="J12" s="119" t="e">
        <f>#REF!+I12</f>
        <v>#REF!</v>
      </c>
    </row>
    <row r="13" spans="1:10" ht="33.75" hidden="1" customHeight="1" x14ac:dyDescent="0.2">
      <c r="A13" s="44" t="s">
        <v>22</v>
      </c>
      <c r="B13" s="9" t="s">
        <v>13</v>
      </c>
      <c r="C13" s="10" t="s">
        <v>14</v>
      </c>
      <c r="D13" s="10" t="s">
        <v>15</v>
      </c>
      <c r="E13" s="11">
        <v>7952014</v>
      </c>
      <c r="F13" s="10"/>
      <c r="G13" s="10"/>
      <c r="H13" s="119">
        <f t="shared" ref="H13:J13" si="0">H14</f>
        <v>0</v>
      </c>
      <c r="I13" s="119">
        <f t="shared" si="0"/>
        <v>0</v>
      </c>
      <c r="J13" s="119" t="e">
        <f t="shared" si="0"/>
        <v>#REF!</v>
      </c>
    </row>
    <row r="14" spans="1:10" ht="22.5" hidden="1" customHeight="1" x14ac:dyDescent="0.2">
      <c r="A14" s="44" t="s">
        <v>23</v>
      </c>
      <c r="B14" s="10" t="s">
        <v>13</v>
      </c>
      <c r="C14" s="10" t="s">
        <v>14</v>
      </c>
      <c r="D14" s="10" t="s">
        <v>15</v>
      </c>
      <c r="E14" s="11">
        <v>7952014</v>
      </c>
      <c r="F14" s="10" t="s">
        <v>24</v>
      </c>
      <c r="G14" s="8"/>
      <c r="H14" s="119"/>
      <c r="I14" s="119"/>
      <c r="J14" s="119" t="e">
        <f>#REF!+I14</f>
        <v>#REF!</v>
      </c>
    </row>
    <row r="15" spans="1:10" ht="33.75" hidden="1" customHeight="1" x14ac:dyDescent="0.2">
      <c r="A15" s="44" t="s">
        <v>25</v>
      </c>
      <c r="B15" s="9" t="s">
        <v>13</v>
      </c>
      <c r="C15" s="10" t="s">
        <v>14</v>
      </c>
      <c r="D15" s="10" t="s">
        <v>15</v>
      </c>
      <c r="E15" s="11">
        <v>7952013</v>
      </c>
      <c r="F15" s="10"/>
      <c r="G15" s="8"/>
      <c r="H15" s="119">
        <f t="shared" ref="H15:J15" si="1">H16</f>
        <v>0</v>
      </c>
      <c r="I15" s="119">
        <f t="shared" si="1"/>
        <v>0</v>
      </c>
      <c r="J15" s="119" t="e">
        <f t="shared" si="1"/>
        <v>#REF!</v>
      </c>
    </row>
    <row r="16" spans="1:10" ht="22.5" hidden="1" customHeight="1" x14ac:dyDescent="0.2">
      <c r="A16" s="44" t="s">
        <v>23</v>
      </c>
      <c r="B16" s="10" t="s">
        <v>13</v>
      </c>
      <c r="C16" s="10" t="s">
        <v>14</v>
      </c>
      <c r="D16" s="10" t="s">
        <v>15</v>
      </c>
      <c r="E16" s="11">
        <v>7952013</v>
      </c>
      <c r="F16" s="10" t="s">
        <v>24</v>
      </c>
      <c r="G16" s="8"/>
      <c r="H16" s="119"/>
      <c r="I16" s="119"/>
      <c r="J16" s="119" t="e">
        <f>#REF!+I16</f>
        <v>#REF!</v>
      </c>
    </row>
    <row r="17" spans="1:10" ht="33.75" hidden="1" customHeight="1" x14ac:dyDescent="0.2">
      <c r="A17" s="44" t="s">
        <v>26</v>
      </c>
      <c r="B17" s="9" t="s">
        <v>13</v>
      </c>
      <c r="C17" s="10" t="s">
        <v>14</v>
      </c>
      <c r="D17" s="10" t="s">
        <v>15</v>
      </c>
      <c r="E17" s="11">
        <v>7952015</v>
      </c>
      <c r="F17" s="10"/>
      <c r="G17" s="8"/>
      <c r="H17" s="119">
        <f t="shared" ref="H17:J17" si="2">H18</f>
        <v>0</v>
      </c>
      <c r="I17" s="119">
        <f t="shared" si="2"/>
        <v>0</v>
      </c>
      <c r="J17" s="119" t="e">
        <f t="shared" si="2"/>
        <v>#REF!</v>
      </c>
    </row>
    <row r="18" spans="1:10" ht="22.5" hidden="1" customHeight="1" x14ac:dyDescent="0.2">
      <c r="A18" s="44" t="s">
        <v>23</v>
      </c>
      <c r="B18" s="10" t="s">
        <v>13</v>
      </c>
      <c r="C18" s="10" t="s">
        <v>14</v>
      </c>
      <c r="D18" s="10" t="s">
        <v>15</v>
      </c>
      <c r="E18" s="11">
        <v>7952015</v>
      </c>
      <c r="F18" s="10" t="s">
        <v>24</v>
      </c>
      <c r="G18" s="8"/>
      <c r="H18" s="119"/>
      <c r="I18" s="119"/>
      <c r="J18" s="119" t="e">
        <f>#REF!+I18</f>
        <v>#REF!</v>
      </c>
    </row>
    <row r="19" spans="1:10" ht="45" hidden="1" customHeight="1" x14ac:dyDescent="0.2">
      <c r="A19" s="44" t="s">
        <v>27</v>
      </c>
      <c r="B19" s="9" t="s">
        <v>13</v>
      </c>
      <c r="C19" s="10" t="s">
        <v>14</v>
      </c>
      <c r="D19" s="10" t="s">
        <v>15</v>
      </c>
      <c r="E19" s="11">
        <v>7952016</v>
      </c>
      <c r="F19" s="10"/>
      <c r="G19" s="8"/>
      <c r="H19" s="119">
        <f t="shared" ref="H19:J19" si="3">H20</f>
        <v>0</v>
      </c>
      <c r="I19" s="119">
        <f t="shared" si="3"/>
        <v>0</v>
      </c>
      <c r="J19" s="119" t="e">
        <f t="shared" si="3"/>
        <v>#REF!</v>
      </c>
    </row>
    <row r="20" spans="1:10" ht="22.5" hidden="1" customHeight="1" x14ac:dyDescent="0.2">
      <c r="A20" s="44" t="s">
        <v>23</v>
      </c>
      <c r="B20" s="10" t="s">
        <v>13</v>
      </c>
      <c r="C20" s="10" t="s">
        <v>14</v>
      </c>
      <c r="D20" s="10" t="s">
        <v>15</v>
      </c>
      <c r="E20" s="11">
        <v>7952016</v>
      </c>
      <c r="F20" s="10" t="s">
        <v>24</v>
      </c>
      <c r="G20" s="8"/>
      <c r="H20" s="119"/>
      <c r="I20" s="119"/>
      <c r="J20" s="119" t="e">
        <f>#REF!+I20</f>
        <v>#REF!</v>
      </c>
    </row>
    <row r="21" spans="1:10" ht="22.5" hidden="1" customHeight="1" x14ac:dyDescent="0.2">
      <c r="A21" s="44" t="s">
        <v>28</v>
      </c>
      <c r="B21" s="9" t="s">
        <v>13</v>
      </c>
      <c r="C21" s="10" t="s">
        <v>14</v>
      </c>
      <c r="D21" s="10" t="s">
        <v>15</v>
      </c>
      <c r="E21" s="11">
        <v>7952017</v>
      </c>
      <c r="F21" s="10"/>
      <c r="G21" s="8"/>
      <c r="H21" s="119">
        <f t="shared" ref="H21:J21" si="4">H22</f>
        <v>0</v>
      </c>
      <c r="I21" s="119">
        <f t="shared" si="4"/>
        <v>0</v>
      </c>
      <c r="J21" s="119" t="e">
        <f t="shared" si="4"/>
        <v>#REF!</v>
      </c>
    </row>
    <row r="22" spans="1:10" ht="22.5" hidden="1" customHeight="1" x14ac:dyDescent="0.2">
      <c r="A22" s="44" t="s">
        <v>23</v>
      </c>
      <c r="B22" s="10" t="s">
        <v>13</v>
      </c>
      <c r="C22" s="10" t="s">
        <v>14</v>
      </c>
      <c r="D22" s="10" t="s">
        <v>15</v>
      </c>
      <c r="E22" s="11">
        <v>7952017</v>
      </c>
      <c r="F22" s="10" t="s">
        <v>24</v>
      </c>
      <c r="G22" s="8"/>
      <c r="H22" s="119"/>
      <c r="I22" s="119">
        <f>30-30</f>
        <v>0</v>
      </c>
      <c r="J22" s="119" t="e">
        <f>#REF!+I22</f>
        <v>#REF!</v>
      </c>
    </row>
    <row r="23" spans="1:10" s="12" customFormat="1" x14ac:dyDescent="0.2">
      <c r="A23" s="43" t="s">
        <v>29</v>
      </c>
      <c r="B23" s="62" t="s">
        <v>30</v>
      </c>
      <c r="C23" s="62"/>
      <c r="D23" s="62"/>
      <c r="E23" s="62"/>
      <c r="F23" s="62"/>
      <c r="G23" s="63" t="e">
        <f>#REF!+G24+G96</f>
        <v>#REF!</v>
      </c>
      <c r="H23" s="129">
        <f>H24+H96</f>
        <v>235513.32</v>
      </c>
      <c r="I23" s="129">
        <f>I24+I96</f>
        <v>105.85051000000001</v>
      </c>
      <c r="J23" s="129">
        <f>J24+J96</f>
        <v>235619.17051</v>
      </c>
    </row>
    <row r="24" spans="1:10" x14ac:dyDescent="0.2">
      <c r="A24" s="44" t="s">
        <v>31</v>
      </c>
      <c r="B24" s="59" t="s">
        <v>30</v>
      </c>
      <c r="C24" s="59" t="s">
        <v>32</v>
      </c>
      <c r="D24" s="59"/>
      <c r="E24" s="59"/>
      <c r="F24" s="59"/>
      <c r="G24" s="60" t="e">
        <f>#REF!+G36+G72+G76+G84</f>
        <v>#REF!</v>
      </c>
      <c r="H24" s="61">
        <f>H36+H72+H76+H84+H25</f>
        <v>233801.02000000002</v>
      </c>
      <c r="I24" s="61">
        <f>I36+I72+I76+I84+I25</f>
        <v>105.85051000000001</v>
      </c>
      <c r="J24" s="61">
        <f>J36+J72+J76+J84+J25</f>
        <v>233906.87051000001</v>
      </c>
    </row>
    <row r="25" spans="1:10" x14ac:dyDescent="0.2">
      <c r="A25" s="44" t="s">
        <v>212</v>
      </c>
      <c r="B25" s="59" t="s">
        <v>30</v>
      </c>
      <c r="C25" s="59" t="s">
        <v>32</v>
      </c>
      <c r="D25" s="59" t="s">
        <v>99</v>
      </c>
      <c r="E25" s="59"/>
      <c r="F25" s="59"/>
      <c r="G25" s="60"/>
      <c r="H25" s="61">
        <f>H26+H32</f>
        <v>12910.1</v>
      </c>
      <c r="I25" s="61">
        <f t="shared" ref="I25:J25" si="5">I26+I32</f>
        <v>0</v>
      </c>
      <c r="J25" s="61">
        <f t="shared" si="5"/>
        <v>12910.1</v>
      </c>
    </row>
    <row r="26" spans="1:10" ht="25.5" x14ac:dyDescent="0.2">
      <c r="A26" s="54" t="s">
        <v>35</v>
      </c>
      <c r="B26" s="59" t="s">
        <v>30</v>
      </c>
      <c r="C26" s="59" t="s">
        <v>32</v>
      </c>
      <c r="D26" s="59" t="s">
        <v>99</v>
      </c>
      <c r="E26" s="59" t="s">
        <v>36</v>
      </c>
      <c r="F26" s="59"/>
      <c r="G26" s="60"/>
      <c r="H26" s="61">
        <f>H27</f>
        <v>11805</v>
      </c>
      <c r="I26" s="61">
        <f t="shared" ref="I26:J26" si="6">I27</f>
        <v>0</v>
      </c>
      <c r="J26" s="61">
        <f t="shared" si="6"/>
        <v>11805</v>
      </c>
    </row>
    <row r="27" spans="1:10" ht="51" x14ac:dyDescent="0.2">
      <c r="A27" s="54" t="s">
        <v>339</v>
      </c>
      <c r="B27" s="59" t="s">
        <v>30</v>
      </c>
      <c r="C27" s="59" t="s">
        <v>32</v>
      </c>
      <c r="D27" s="59" t="s">
        <v>99</v>
      </c>
      <c r="E27" s="96" t="s">
        <v>338</v>
      </c>
      <c r="F27" s="59"/>
      <c r="G27" s="60"/>
      <c r="H27" s="61">
        <f>H28+H31</f>
        <v>11805</v>
      </c>
      <c r="I27" s="61">
        <f t="shared" ref="I27:J27" si="7">I28+I31</f>
        <v>0</v>
      </c>
      <c r="J27" s="61">
        <f t="shared" si="7"/>
        <v>11805</v>
      </c>
    </row>
    <row r="28" spans="1:10" ht="51" x14ac:dyDescent="0.2">
      <c r="A28" s="97" t="s">
        <v>342</v>
      </c>
      <c r="B28" s="59" t="s">
        <v>30</v>
      </c>
      <c r="C28" s="59" t="s">
        <v>32</v>
      </c>
      <c r="D28" s="59" t="s">
        <v>99</v>
      </c>
      <c r="E28" s="70" t="s">
        <v>341</v>
      </c>
      <c r="F28" s="59"/>
      <c r="G28" s="60"/>
      <c r="H28" s="61">
        <f>H29</f>
        <v>11805</v>
      </c>
      <c r="I28" s="61">
        <f t="shared" ref="I28:J28" si="8">I29</f>
        <v>-11805</v>
      </c>
      <c r="J28" s="61">
        <f t="shared" si="8"/>
        <v>0</v>
      </c>
    </row>
    <row r="29" spans="1:10" ht="38.25" x14ac:dyDescent="0.2">
      <c r="A29" s="45" t="s">
        <v>43</v>
      </c>
      <c r="B29" s="59" t="s">
        <v>30</v>
      </c>
      <c r="C29" s="59" t="s">
        <v>32</v>
      </c>
      <c r="D29" s="59" t="s">
        <v>99</v>
      </c>
      <c r="E29" s="59" t="s">
        <v>340</v>
      </c>
      <c r="F29" s="59" t="s">
        <v>44</v>
      </c>
      <c r="G29" s="60"/>
      <c r="H29" s="61">
        <v>11805</v>
      </c>
      <c r="I29" s="61">
        <v>-11805</v>
      </c>
      <c r="J29" s="61">
        <f>H29+I29</f>
        <v>0</v>
      </c>
    </row>
    <row r="30" spans="1:10" ht="51" x14ac:dyDescent="0.2">
      <c r="A30" s="97" t="s">
        <v>342</v>
      </c>
      <c r="B30" s="59" t="s">
        <v>30</v>
      </c>
      <c r="C30" s="59" t="s">
        <v>32</v>
      </c>
      <c r="D30" s="59" t="s">
        <v>99</v>
      </c>
      <c r="E30" s="59" t="s">
        <v>341</v>
      </c>
      <c r="F30" s="59"/>
      <c r="G30" s="60"/>
      <c r="H30" s="61">
        <f>H31</f>
        <v>0</v>
      </c>
      <c r="I30" s="61">
        <f t="shared" ref="I30:J30" si="9">I31</f>
        <v>11805</v>
      </c>
      <c r="J30" s="61">
        <f t="shared" si="9"/>
        <v>11805</v>
      </c>
    </row>
    <row r="31" spans="1:10" ht="38.25" x14ac:dyDescent="0.2">
      <c r="A31" s="45" t="s">
        <v>43</v>
      </c>
      <c r="B31" s="59" t="s">
        <v>30</v>
      </c>
      <c r="C31" s="59" t="s">
        <v>32</v>
      </c>
      <c r="D31" s="59" t="s">
        <v>99</v>
      </c>
      <c r="E31" s="59" t="s">
        <v>341</v>
      </c>
      <c r="F31" s="59" t="s">
        <v>44</v>
      </c>
      <c r="G31" s="60"/>
      <c r="H31" s="61"/>
      <c r="I31" s="61">
        <f>11805</f>
        <v>11805</v>
      </c>
      <c r="J31" s="61">
        <f>H31+I31</f>
        <v>11805</v>
      </c>
    </row>
    <row r="32" spans="1:10" x14ac:dyDescent="0.2">
      <c r="A32" s="45" t="s">
        <v>346</v>
      </c>
      <c r="B32" s="59" t="s">
        <v>30</v>
      </c>
      <c r="C32" s="59" t="s">
        <v>32</v>
      </c>
      <c r="D32" s="59" t="s">
        <v>99</v>
      </c>
      <c r="E32" s="59" t="s">
        <v>55</v>
      </c>
      <c r="F32" s="59"/>
      <c r="G32" s="60"/>
      <c r="H32" s="61">
        <f>H33</f>
        <v>1105.0999999999999</v>
      </c>
      <c r="I32" s="61">
        <f t="shared" ref="I32:J32" si="10">I33</f>
        <v>0</v>
      </c>
      <c r="J32" s="61">
        <f t="shared" si="10"/>
        <v>1105.0999999999999</v>
      </c>
    </row>
    <row r="33" spans="1:10" ht="38.25" x14ac:dyDescent="0.2">
      <c r="A33" s="94" t="s">
        <v>420</v>
      </c>
      <c r="B33" s="59" t="s">
        <v>30</v>
      </c>
      <c r="C33" s="59" t="s">
        <v>32</v>
      </c>
      <c r="D33" s="59" t="s">
        <v>99</v>
      </c>
      <c r="E33" s="59" t="s">
        <v>421</v>
      </c>
      <c r="F33" s="59"/>
      <c r="G33" s="60"/>
      <c r="H33" s="61">
        <f>H34+H35</f>
        <v>1105.0999999999999</v>
      </c>
      <c r="I33" s="61">
        <f t="shared" ref="I33:J33" si="11">I34+I35</f>
        <v>0</v>
      </c>
      <c r="J33" s="61">
        <f t="shared" si="11"/>
        <v>1105.0999999999999</v>
      </c>
    </row>
    <row r="34" spans="1:10" ht="38.25" x14ac:dyDescent="0.2">
      <c r="A34" s="45" t="s">
        <v>43</v>
      </c>
      <c r="B34" s="59" t="s">
        <v>30</v>
      </c>
      <c r="C34" s="59" t="s">
        <v>32</v>
      </c>
      <c r="D34" s="59" t="s">
        <v>99</v>
      </c>
      <c r="E34" s="59" t="s">
        <v>421</v>
      </c>
      <c r="F34" s="59" t="s">
        <v>44</v>
      </c>
      <c r="G34" s="60"/>
      <c r="H34" s="61">
        <v>200</v>
      </c>
      <c r="I34" s="61"/>
      <c r="J34" s="61">
        <f>H34+I34</f>
        <v>200</v>
      </c>
    </row>
    <row r="35" spans="1:10" x14ac:dyDescent="0.2">
      <c r="A35" s="45" t="s">
        <v>49</v>
      </c>
      <c r="B35" s="59" t="s">
        <v>30</v>
      </c>
      <c r="C35" s="59" t="s">
        <v>32</v>
      </c>
      <c r="D35" s="59" t="s">
        <v>99</v>
      </c>
      <c r="E35" s="59" t="s">
        <v>421</v>
      </c>
      <c r="F35" s="59" t="s">
        <v>50</v>
      </c>
      <c r="G35" s="60"/>
      <c r="H35" s="61">
        <v>905.1</v>
      </c>
      <c r="I35" s="61"/>
      <c r="J35" s="61">
        <f>H35+I35</f>
        <v>905.1</v>
      </c>
    </row>
    <row r="36" spans="1:10" x14ac:dyDescent="0.2">
      <c r="A36" s="44" t="s">
        <v>33</v>
      </c>
      <c r="B36" s="59" t="s">
        <v>30</v>
      </c>
      <c r="C36" s="59" t="s">
        <v>32</v>
      </c>
      <c r="D36" s="59" t="s">
        <v>34</v>
      </c>
      <c r="E36" s="59"/>
      <c r="F36" s="59"/>
      <c r="G36" s="61" t="e">
        <f>#REF!+#REF!+#REF!+G37+G55</f>
        <v>#REF!</v>
      </c>
      <c r="H36" s="61">
        <f>H37+H55</f>
        <v>209149.16</v>
      </c>
      <c r="I36" s="61">
        <f t="shared" ref="I36:J36" si="12">I37+I55</f>
        <v>-194.14948999999999</v>
      </c>
      <c r="J36" s="61">
        <f t="shared" si="12"/>
        <v>208955.01050999999</v>
      </c>
    </row>
    <row r="37" spans="1:10" ht="25.5" x14ac:dyDescent="0.2">
      <c r="A37" s="54" t="s">
        <v>35</v>
      </c>
      <c r="B37" s="59" t="s">
        <v>30</v>
      </c>
      <c r="C37" s="59" t="s">
        <v>32</v>
      </c>
      <c r="D37" s="59" t="s">
        <v>34</v>
      </c>
      <c r="E37" s="59" t="s">
        <v>36</v>
      </c>
      <c r="F37" s="59"/>
      <c r="G37" s="64"/>
      <c r="H37" s="61">
        <f>H38</f>
        <v>168869</v>
      </c>
      <c r="I37" s="61">
        <f>I38</f>
        <v>0</v>
      </c>
      <c r="J37" s="61">
        <f t="shared" ref="J37" si="13">J38</f>
        <v>168869</v>
      </c>
    </row>
    <row r="38" spans="1:10" ht="25.5" x14ac:dyDescent="0.2">
      <c r="A38" s="54" t="s">
        <v>37</v>
      </c>
      <c r="B38" s="59" t="s">
        <v>30</v>
      </c>
      <c r="C38" s="59" t="s">
        <v>32</v>
      </c>
      <c r="D38" s="59" t="s">
        <v>34</v>
      </c>
      <c r="E38" s="59" t="s">
        <v>38</v>
      </c>
      <c r="F38" s="59"/>
      <c r="G38" s="61">
        <f t="shared" ref="G38" si="14">G39+G44+G52</f>
        <v>0</v>
      </c>
      <c r="H38" s="61">
        <f>H39+H44+H52</f>
        <v>168869</v>
      </c>
      <c r="I38" s="61">
        <f>I39+I44+I52</f>
        <v>0</v>
      </c>
      <c r="J38" s="61">
        <f t="shared" ref="J38" si="15">J39+J44+J52</f>
        <v>168869</v>
      </c>
    </row>
    <row r="39" spans="1:10" ht="51" x14ac:dyDescent="0.2">
      <c r="A39" s="91" t="s">
        <v>39</v>
      </c>
      <c r="B39" s="59" t="s">
        <v>30</v>
      </c>
      <c r="C39" s="59" t="s">
        <v>32</v>
      </c>
      <c r="D39" s="59" t="s">
        <v>34</v>
      </c>
      <c r="E39" s="59" t="s">
        <v>40</v>
      </c>
      <c r="F39" s="59"/>
      <c r="G39" s="64"/>
      <c r="H39" s="61">
        <f>H40+H42+H48+H50</f>
        <v>165748</v>
      </c>
      <c r="I39" s="61">
        <f>I40+I42+I48+I50</f>
        <v>3121</v>
      </c>
      <c r="J39" s="61">
        <f>J40+J42+J48+J50</f>
        <v>168869</v>
      </c>
    </row>
    <row r="40" spans="1:10" ht="127.5" x14ac:dyDescent="0.2">
      <c r="A40" s="54" t="s">
        <v>41</v>
      </c>
      <c r="B40" s="59" t="s">
        <v>30</v>
      </c>
      <c r="C40" s="59" t="s">
        <v>32</v>
      </c>
      <c r="D40" s="59" t="s">
        <v>34</v>
      </c>
      <c r="E40" s="59" t="s">
        <v>42</v>
      </c>
      <c r="F40" s="59"/>
      <c r="G40" s="64"/>
      <c r="H40" s="61">
        <f>H41</f>
        <v>165748</v>
      </c>
      <c r="I40" s="61">
        <f>I41</f>
        <v>-165748</v>
      </c>
      <c r="J40" s="61">
        <f t="shared" ref="J40" si="16">J41</f>
        <v>0</v>
      </c>
    </row>
    <row r="41" spans="1:10" ht="38.25" x14ac:dyDescent="0.2">
      <c r="A41" s="45" t="s">
        <v>43</v>
      </c>
      <c r="B41" s="59" t="s">
        <v>30</v>
      </c>
      <c r="C41" s="59" t="s">
        <v>32</v>
      </c>
      <c r="D41" s="59" t="s">
        <v>34</v>
      </c>
      <c r="E41" s="59" t="s">
        <v>42</v>
      </c>
      <c r="F41" s="59" t="s">
        <v>44</v>
      </c>
      <c r="G41" s="64"/>
      <c r="H41" s="61">
        <v>165748</v>
      </c>
      <c r="I41" s="61">
        <v>-165748</v>
      </c>
      <c r="J41" s="61">
        <f>H41+I41</f>
        <v>0</v>
      </c>
    </row>
    <row r="42" spans="1:10" ht="127.5" x14ac:dyDescent="0.2">
      <c r="A42" s="54" t="s">
        <v>41</v>
      </c>
      <c r="B42" s="59" t="s">
        <v>30</v>
      </c>
      <c r="C42" s="59" t="s">
        <v>32</v>
      </c>
      <c r="D42" s="59" t="s">
        <v>34</v>
      </c>
      <c r="E42" s="59" t="s">
        <v>448</v>
      </c>
      <c r="F42" s="59"/>
      <c r="G42" s="64"/>
      <c r="H42" s="61">
        <f>H43</f>
        <v>0</v>
      </c>
      <c r="I42" s="61">
        <f t="shared" ref="I42:J42" si="17">I43</f>
        <v>165748</v>
      </c>
      <c r="J42" s="61">
        <f t="shared" si="17"/>
        <v>165748</v>
      </c>
    </row>
    <row r="43" spans="1:10" ht="38.25" x14ac:dyDescent="0.2">
      <c r="A43" s="45" t="s">
        <v>43</v>
      </c>
      <c r="B43" s="59" t="s">
        <v>30</v>
      </c>
      <c r="C43" s="59" t="s">
        <v>32</v>
      </c>
      <c r="D43" s="59" t="s">
        <v>34</v>
      </c>
      <c r="E43" s="59" t="s">
        <v>448</v>
      </c>
      <c r="F43" s="59" t="s">
        <v>44</v>
      </c>
      <c r="G43" s="64"/>
      <c r="H43" s="61"/>
      <c r="I43" s="61">
        <v>165748</v>
      </c>
      <c r="J43" s="61">
        <f>H43+I43</f>
        <v>165748</v>
      </c>
    </row>
    <row r="44" spans="1:10" ht="51" x14ac:dyDescent="0.2">
      <c r="A44" s="54" t="s">
        <v>45</v>
      </c>
      <c r="B44" s="59" t="s">
        <v>30</v>
      </c>
      <c r="C44" s="59" t="s">
        <v>32</v>
      </c>
      <c r="D44" s="59" t="s">
        <v>34</v>
      </c>
      <c r="E44" s="59" t="s">
        <v>46</v>
      </c>
      <c r="F44" s="59"/>
      <c r="G44" s="64"/>
      <c r="H44" s="61">
        <f>H45</f>
        <v>2067</v>
      </c>
      <c r="I44" s="61">
        <f>I45</f>
        <v>-2067</v>
      </c>
      <c r="J44" s="61">
        <f t="shared" ref="J44" si="18">J45</f>
        <v>0</v>
      </c>
    </row>
    <row r="45" spans="1:10" ht="51" x14ac:dyDescent="0.2">
      <c r="A45" s="54" t="s">
        <v>47</v>
      </c>
      <c r="B45" s="59" t="s">
        <v>30</v>
      </c>
      <c r="C45" s="59" t="s">
        <v>32</v>
      </c>
      <c r="D45" s="59" t="s">
        <v>34</v>
      </c>
      <c r="E45" s="59" t="s">
        <v>48</v>
      </c>
      <c r="F45" s="59"/>
      <c r="G45" s="64"/>
      <c r="H45" s="61">
        <f>H46+H47</f>
        <v>2067</v>
      </c>
      <c r="I45" s="61">
        <f t="shared" ref="I45:J45" si="19">I46+I47</f>
        <v>-2067</v>
      </c>
      <c r="J45" s="61">
        <f t="shared" si="19"/>
        <v>0</v>
      </c>
    </row>
    <row r="46" spans="1:10" ht="38.25" x14ac:dyDescent="0.2">
      <c r="A46" s="45" t="s">
        <v>43</v>
      </c>
      <c r="B46" s="59" t="s">
        <v>30</v>
      </c>
      <c r="C46" s="59" t="s">
        <v>32</v>
      </c>
      <c r="D46" s="59" t="s">
        <v>34</v>
      </c>
      <c r="E46" s="59" t="s">
        <v>48</v>
      </c>
      <c r="F46" s="59" t="s">
        <v>44</v>
      </c>
      <c r="G46" s="64"/>
      <c r="H46" s="61">
        <v>2067</v>
      </c>
      <c r="I46" s="61">
        <v>-2067</v>
      </c>
      <c r="J46" s="61">
        <f>H46+I46</f>
        <v>0</v>
      </c>
    </row>
    <row r="47" spans="1:10" x14ac:dyDescent="0.2">
      <c r="A47" s="45" t="s">
        <v>49</v>
      </c>
      <c r="B47" s="59" t="s">
        <v>30</v>
      </c>
      <c r="C47" s="59" t="s">
        <v>32</v>
      </c>
      <c r="D47" s="59" t="s">
        <v>34</v>
      </c>
      <c r="E47" s="59" t="s">
        <v>48</v>
      </c>
      <c r="F47" s="59" t="s">
        <v>50</v>
      </c>
      <c r="G47" s="64"/>
      <c r="H47" s="61"/>
      <c r="I47" s="61"/>
      <c r="J47" s="61">
        <f>H47+I47</f>
        <v>0</v>
      </c>
    </row>
    <row r="48" spans="1:10" ht="51" x14ac:dyDescent="0.2">
      <c r="A48" s="54" t="s">
        <v>47</v>
      </c>
      <c r="B48" s="59" t="s">
        <v>30</v>
      </c>
      <c r="C48" s="59" t="s">
        <v>32</v>
      </c>
      <c r="D48" s="59" t="s">
        <v>34</v>
      </c>
      <c r="E48" s="59" t="s">
        <v>449</v>
      </c>
      <c r="F48" s="59"/>
      <c r="G48" s="64"/>
      <c r="H48" s="61">
        <f>H49</f>
        <v>0</v>
      </c>
      <c r="I48" s="61">
        <f t="shared" ref="I48:J48" si="20">I49</f>
        <v>2067</v>
      </c>
      <c r="J48" s="61">
        <f t="shared" si="20"/>
        <v>2067</v>
      </c>
    </row>
    <row r="49" spans="1:10" ht="38.25" x14ac:dyDescent="0.2">
      <c r="A49" s="45" t="s">
        <v>43</v>
      </c>
      <c r="B49" s="59" t="s">
        <v>30</v>
      </c>
      <c r="C49" s="59" t="s">
        <v>32</v>
      </c>
      <c r="D49" s="59" t="s">
        <v>34</v>
      </c>
      <c r="E49" s="59" t="s">
        <v>449</v>
      </c>
      <c r="F49" s="59" t="s">
        <v>44</v>
      </c>
      <c r="G49" s="64"/>
      <c r="H49" s="61"/>
      <c r="I49" s="61">
        <v>2067</v>
      </c>
      <c r="J49" s="61">
        <f>H49+I49</f>
        <v>2067</v>
      </c>
    </row>
    <row r="50" spans="1:10" ht="63.75" x14ac:dyDescent="0.2">
      <c r="A50" s="54" t="s">
        <v>51</v>
      </c>
      <c r="B50" s="59" t="s">
        <v>30</v>
      </c>
      <c r="C50" s="59" t="s">
        <v>32</v>
      </c>
      <c r="D50" s="59" t="s">
        <v>34</v>
      </c>
      <c r="E50" s="59" t="s">
        <v>450</v>
      </c>
      <c r="F50" s="59"/>
      <c r="G50" s="64"/>
      <c r="H50" s="61">
        <f>H51</f>
        <v>0</v>
      </c>
      <c r="I50" s="61">
        <f t="shared" ref="I50:J50" si="21">I51</f>
        <v>1054</v>
      </c>
      <c r="J50" s="61">
        <f t="shared" si="21"/>
        <v>1054</v>
      </c>
    </row>
    <row r="51" spans="1:10" ht="38.25" x14ac:dyDescent="0.2">
      <c r="A51" s="45" t="s">
        <v>43</v>
      </c>
      <c r="B51" s="59" t="s">
        <v>30</v>
      </c>
      <c r="C51" s="59" t="s">
        <v>32</v>
      </c>
      <c r="D51" s="59" t="s">
        <v>34</v>
      </c>
      <c r="E51" s="59" t="s">
        <v>450</v>
      </c>
      <c r="F51" s="59" t="s">
        <v>44</v>
      </c>
      <c r="G51" s="64"/>
      <c r="H51" s="61"/>
      <c r="I51" s="61">
        <v>1054</v>
      </c>
      <c r="J51" s="61">
        <f>H51+I51</f>
        <v>1054</v>
      </c>
    </row>
    <row r="52" spans="1:10" ht="63.75" x14ac:dyDescent="0.2">
      <c r="A52" s="54" t="s">
        <v>51</v>
      </c>
      <c r="B52" s="59" t="s">
        <v>30</v>
      </c>
      <c r="C52" s="59" t="s">
        <v>32</v>
      </c>
      <c r="D52" s="59" t="s">
        <v>34</v>
      </c>
      <c r="E52" s="59" t="s">
        <v>52</v>
      </c>
      <c r="F52" s="59"/>
      <c r="G52" s="64"/>
      <c r="H52" s="61">
        <f t="shared" ref="H52:J52" si="22">H53+H54</f>
        <v>1054</v>
      </c>
      <c r="I52" s="61">
        <f t="shared" si="22"/>
        <v>-1054</v>
      </c>
      <c r="J52" s="61">
        <f t="shared" si="22"/>
        <v>0</v>
      </c>
    </row>
    <row r="53" spans="1:10" ht="38.25" x14ac:dyDescent="0.2">
      <c r="A53" s="45" t="s">
        <v>43</v>
      </c>
      <c r="B53" s="59" t="s">
        <v>30</v>
      </c>
      <c r="C53" s="59" t="s">
        <v>32</v>
      </c>
      <c r="D53" s="59" t="s">
        <v>34</v>
      </c>
      <c r="E53" s="59" t="s">
        <v>52</v>
      </c>
      <c r="F53" s="59" t="s">
        <v>44</v>
      </c>
      <c r="G53" s="64"/>
      <c r="H53" s="61">
        <v>1054</v>
      </c>
      <c r="I53" s="61">
        <v>-1054</v>
      </c>
      <c r="J53" s="61">
        <f>H53+I53</f>
        <v>0</v>
      </c>
    </row>
    <row r="54" spans="1:10" x14ac:dyDescent="0.2">
      <c r="A54" s="45" t="s">
        <v>49</v>
      </c>
      <c r="B54" s="59" t="s">
        <v>30</v>
      </c>
      <c r="C54" s="59" t="s">
        <v>32</v>
      </c>
      <c r="D54" s="59" t="s">
        <v>34</v>
      </c>
      <c r="E54" s="59" t="s">
        <v>52</v>
      </c>
      <c r="F54" s="59" t="s">
        <v>50</v>
      </c>
      <c r="G54" s="64"/>
      <c r="H54" s="61"/>
      <c r="I54" s="61"/>
      <c r="J54" s="61">
        <f>H54+I54</f>
        <v>0</v>
      </c>
    </row>
    <row r="55" spans="1:10" x14ac:dyDescent="0.2">
      <c r="A55" s="45" t="s">
        <v>346</v>
      </c>
      <c r="B55" s="59" t="s">
        <v>30</v>
      </c>
      <c r="C55" s="59" t="s">
        <v>32</v>
      </c>
      <c r="D55" s="59" t="s">
        <v>34</v>
      </c>
      <c r="E55" s="59" t="s">
        <v>55</v>
      </c>
      <c r="F55" s="59"/>
      <c r="G55" s="64"/>
      <c r="H55" s="61">
        <f>H56+H61+H63+H65+H67+H70</f>
        <v>40280.159999999996</v>
      </c>
      <c r="I55" s="61">
        <f t="shared" ref="I55:J55" si="23">I56+I61+I63+I65+I67+I70</f>
        <v>-194.14948999999999</v>
      </c>
      <c r="J55" s="61">
        <f t="shared" si="23"/>
        <v>40086.01051</v>
      </c>
    </row>
    <row r="56" spans="1:10" ht="25.5" x14ac:dyDescent="0.2">
      <c r="A56" s="94" t="s">
        <v>411</v>
      </c>
      <c r="B56" s="59" t="s">
        <v>30</v>
      </c>
      <c r="C56" s="59" t="s">
        <v>32</v>
      </c>
      <c r="D56" s="59" t="s">
        <v>34</v>
      </c>
      <c r="E56" s="59" t="s">
        <v>412</v>
      </c>
      <c r="F56" s="59"/>
      <c r="G56" s="64"/>
      <c r="H56" s="61">
        <f t="shared" ref="H56:I56" si="24">H57+H58+H59</f>
        <v>29526.959999999999</v>
      </c>
      <c r="I56" s="61">
        <f t="shared" si="24"/>
        <v>-194.14948999999999</v>
      </c>
      <c r="J56" s="61">
        <f>J57+J58+J59</f>
        <v>29332.810510000003</v>
      </c>
    </row>
    <row r="57" spans="1:10" ht="38.25" x14ac:dyDescent="0.2">
      <c r="A57" s="40" t="s">
        <v>53</v>
      </c>
      <c r="B57" s="59" t="s">
        <v>30</v>
      </c>
      <c r="C57" s="59" t="s">
        <v>32</v>
      </c>
      <c r="D57" s="59" t="s">
        <v>34</v>
      </c>
      <c r="E57" s="59" t="s">
        <v>412</v>
      </c>
      <c r="F57" s="59" t="s">
        <v>44</v>
      </c>
      <c r="G57" s="64"/>
      <c r="H57" s="61">
        <v>25205.63</v>
      </c>
      <c r="I57" s="61">
        <f>-300+105.78351+0.067</f>
        <v>-194.14948999999999</v>
      </c>
      <c r="J57" s="61">
        <f>H57+I57</f>
        <v>25011.480510000001</v>
      </c>
    </row>
    <row r="58" spans="1:10" x14ac:dyDescent="0.2">
      <c r="A58" s="45" t="s">
        <v>49</v>
      </c>
      <c r="B58" s="59" t="s">
        <v>30</v>
      </c>
      <c r="C58" s="59" t="s">
        <v>32</v>
      </c>
      <c r="D58" s="59" t="s">
        <v>34</v>
      </c>
      <c r="E58" s="59" t="s">
        <v>412</v>
      </c>
      <c r="F58" s="59" t="s">
        <v>50</v>
      </c>
      <c r="G58" s="64"/>
      <c r="H58" s="61">
        <v>3821.33</v>
      </c>
      <c r="I58" s="61"/>
      <c r="J58" s="61">
        <f>H58+I58</f>
        <v>3821.33</v>
      </c>
    </row>
    <row r="59" spans="1:10" x14ac:dyDescent="0.2">
      <c r="A59" s="95" t="s">
        <v>447</v>
      </c>
      <c r="B59" s="59" t="s">
        <v>30</v>
      </c>
      <c r="C59" s="59" t="s">
        <v>32</v>
      </c>
      <c r="D59" s="59" t="s">
        <v>34</v>
      </c>
      <c r="E59" s="59" t="s">
        <v>446</v>
      </c>
      <c r="F59" s="59"/>
      <c r="G59" s="64"/>
      <c r="H59" s="61">
        <f>H60</f>
        <v>500</v>
      </c>
      <c r="I59" s="61">
        <f>I60</f>
        <v>0</v>
      </c>
      <c r="J59" s="61">
        <f>J60</f>
        <v>500</v>
      </c>
    </row>
    <row r="60" spans="1:10" x14ac:dyDescent="0.2">
      <c r="A60" s="45" t="s">
        <v>49</v>
      </c>
      <c r="B60" s="59" t="s">
        <v>30</v>
      </c>
      <c r="C60" s="59" t="s">
        <v>32</v>
      </c>
      <c r="D60" s="59" t="s">
        <v>34</v>
      </c>
      <c r="E60" s="59" t="s">
        <v>446</v>
      </c>
      <c r="F60" s="59" t="s">
        <v>50</v>
      </c>
      <c r="G60" s="64"/>
      <c r="H60" s="61">
        <v>500</v>
      </c>
      <c r="I60" s="61"/>
      <c r="J60" s="61">
        <f>H60+I60</f>
        <v>500</v>
      </c>
    </row>
    <row r="61" spans="1:10" ht="38.25" x14ac:dyDescent="0.2">
      <c r="A61" s="94" t="s">
        <v>413</v>
      </c>
      <c r="B61" s="59" t="s">
        <v>30</v>
      </c>
      <c r="C61" s="59" t="s">
        <v>32</v>
      </c>
      <c r="D61" s="59" t="s">
        <v>34</v>
      </c>
      <c r="E61" s="59" t="s">
        <v>417</v>
      </c>
      <c r="F61" s="59"/>
      <c r="G61" s="64"/>
      <c r="H61" s="61">
        <f>H62</f>
        <v>200</v>
      </c>
      <c r="I61" s="61">
        <f t="shared" ref="I61:J61" si="25">I62</f>
        <v>0</v>
      </c>
      <c r="J61" s="61">
        <f t="shared" si="25"/>
        <v>200</v>
      </c>
    </row>
    <row r="62" spans="1:10" x14ac:dyDescent="0.2">
      <c r="A62" s="45" t="s">
        <v>49</v>
      </c>
      <c r="B62" s="59" t="s">
        <v>30</v>
      </c>
      <c r="C62" s="59" t="s">
        <v>32</v>
      </c>
      <c r="D62" s="59" t="s">
        <v>34</v>
      </c>
      <c r="E62" s="59" t="s">
        <v>417</v>
      </c>
      <c r="F62" s="59" t="s">
        <v>50</v>
      </c>
      <c r="G62" s="64"/>
      <c r="H62" s="61">
        <v>200</v>
      </c>
      <c r="I62" s="61"/>
      <c r="J62" s="61">
        <f>H62+I62</f>
        <v>200</v>
      </c>
    </row>
    <row r="63" spans="1:10" ht="25.5" x14ac:dyDescent="0.2">
      <c r="A63" s="94" t="s">
        <v>414</v>
      </c>
      <c r="B63" s="59" t="s">
        <v>30</v>
      </c>
      <c r="C63" s="59" t="s">
        <v>32</v>
      </c>
      <c r="D63" s="59" t="s">
        <v>34</v>
      </c>
      <c r="E63" s="59" t="s">
        <v>418</v>
      </c>
      <c r="F63" s="59"/>
      <c r="G63" s="64"/>
      <c r="H63" s="61">
        <f>H64</f>
        <v>4900</v>
      </c>
      <c r="I63" s="61">
        <f t="shared" ref="I63:J63" si="26">I64</f>
        <v>0</v>
      </c>
      <c r="J63" s="61">
        <f t="shared" si="26"/>
        <v>4900</v>
      </c>
    </row>
    <row r="64" spans="1:10" ht="38.25" x14ac:dyDescent="0.2">
      <c r="A64" s="40" t="s">
        <v>53</v>
      </c>
      <c r="B64" s="59" t="s">
        <v>30</v>
      </c>
      <c r="C64" s="59" t="s">
        <v>32</v>
      </c>
      <c r="D64" s="59" t="s">
        <v>34</v>
      </c>
      <c r="E64" s="59" t="s">
        <v>418</v>
      </c>
      <c r="F64" s="59" t="s">
        <v>44</v>
      </c>
      <c r="G64" s="64"/>
      <c r="H64" s="61">
        <v>4900</v>
      </c>
      <c r="I64" s="61"/>
      <c r="J64" s="61">
        <f>H64+I64</f>
        <v>4900</v>
      </c>
    </row>
    <row r="65" spans="1:10" ht="25.5" x14ac:dyDescent="0.2">
      <c r="A65" s="94" t="s">
        <v>415</v>
      </c>
      <c r="B65" s="59" t="s">
        <v>30</v>
      </c>
      <c r="C65" s="59" t="s">
        <v>32</v>
      </c>
      <c r="D65" s="59" t="s">
        <v>34</v>
      </c>
      <c r="E65" s="59" t="s">
        <v>419</v>
      </c>
      <c r="F65" s="59"/>
      <c r="G65" s="64"/>
      <c r="H65" s="61">
        <f>H66</f>
        <v>996</v>
      </c>
      <c r="I65" s="61">
        <f t="shared" ref="I65:J65" si="27">I66</f>
        <v>0</v>
      </c>
      <c r="J65" s="61">
        <f t="shared" si="27"/>
        <v>996</v>
      </c>
    </row>
    <row r="66" spans="1:10" ht="38.25" x14ac:dyDescent="0.2">
      <c r="A66" s="40" t="s">
        <v>53</v>
      </c>
      <c r="B66" s="59" t="s">
        <v>30</v>
      </c>
      <c r="C66" s="59" t="s">
        <v>32</v>
      </c>
      <c r="D66" s="59" t="s">
        <v>34</v>
      </c>
      <c r="E66" s="59" t="s">
        <v>419</v>
      </c>
      <c r="F66" s="59" t="s">
        <v>44</v>
      </c>
      <c r="G66" s="64"/>
      <c r="H66" s="61">
        <v>996</v>
      </c>
      <c r="I66" s="61"/>
      <c r="J66" s="61">
        <f>H66+I66</f>
        <v>996</v>
      </c>
    </row>
    <row r="67" spans="1:10" ht="38.25" x14ac:dyDescent="0.2">
      <c r="A67" s="95" t="s">
        <v>443</v>
      </c>
      <c r="B67" s="59" t="s">
        <v>30</v>
      </c>
      <c r="C67" s="59" t="s">
        <v>32</v>
      </c>
      <c r="D67" s="59" t="s">
        <v>34</v>
      </c>
      <c r="E67" s="59" t="s">
        <v>416</v>
      </c>
      <c r="F67" s="59"/>
      <c r="G67" s="64"/>
      <c r="H67" s="61">
        <f>H68+H69</f>
        <v>4607.2</v>
      </c>
      <c r="I67" s="61">
        <f t="shared" ref="I67:J67" si="28">I68+I69</f>
        <v>0</v>
      </c>
      <c r="J67" s="61">
        <f t="shared" si="28"/>
        <v>4607.2</v>
      </c>
    </row>
    <row r="68" spans="1:10" ht="38.25" x14ac:dyDescent="0.2">
      <c r="A68" s="40" t="s">
        <v>53</v>
      </c>
      <c r="B68" s="59" t="s">
        <v>30</v>
      </c>
      <c r="C68" s="59" t="s">
        <v>32</v>
      </c>
      <c r="D68" s="59" t="s">
        <v>34</v>
      </c>
      <c r="E68" s="59" t="s">
        <v>416</v>
      </c>
      <c r="F68" s="59" t="s">
        <v>44</v>
      </c>
      <c r="G68" s="64"/>
      <c r="H68" s="61">
        <v>4607.2</v>
      </c>
      <c r="I68" s="61"/>
      <c r="J68" s="61">
        <f>H68+I68</f>
        <v>4607.2</v>
      </c>
    </row>
    <row r="69" spans="1:10" x14ac:dyDescent="0.2">
      <c r="A69" s="45" t="s">
        <v>49</v>
      </c>
      <c r="B69" s="59" t="s">
        <v>30</v>
      </c>
      <c r="C69" s="59" t="s">
        <v>32</v>
      </c>
      <c r="D69" s="59" t="s">
        <v>34</v>
      </c>
      <c r="E69" s="59" t="s">
        <v>416</v>
      </c>
      <c r="F69" s="59" t="s">
        <v>50</v>
      </c>
      <c r="G69" s="64"/>
      <c r="H69" s="61"/>
      <c r="I69" s="61"/>
      <c r="J69" s="61">
        <f>H69+I69</f>
        <v>0</v>
      </c>
    </row>
    <row r="70" spans="1:10" ht="38.25" x14ac:dyDescent="0.2">
      <c r="A70" s="94" t="s">
        <v>377</v>
      </c>
      <c r="B70" s="59" t="s">
        <v>30</v>
      </c>
      <c r="C70" s="59" t="s">
        <v>32</v>
      </c>
      <c r="D70" s="59" t="s">
        <v>34</v>
      </c>
      <c r="E70" s="59" t="s">
        <v>378</v>
      </c>
      <c r="F70" s="59"/>
      <c r="G70" s="64"/>
      <c r="H70" s="61">
        <f>H71</f>
        <v>50</v>
      </c>
      <c r="I70" s="61">
        <f t="shared" ref="I70:J70" si="29">I71</f>
        <v>0</v>
      </c>
      <c r="J70" s="61">
        <f t="shared" si="29"/>
        <v>50</v>
      </c>
    </row>
    <row r="71" spans="1:10" x14ac:dyDescent="0.2">
      <c r="A71" s="45" t="s">
        <v>49</v>
      </c>
      <c r="B71" s="59" t="s">
        <v>30</v>
      </c>
      <c r="C71" s="59" t="s">
        <v>32</v>
      </c>
      <c r="D71" s="59" t="s">
        <v>34</v>
      </c>
      <c r="E71" s="59" t="s">
        <v>378</v>
      </c>
      <c r="F71" s="59" t="s">
        <v>50</v>
      </c>
      <c r="G71" s="64"/>
      <c r="H71" s="61">
        <v>50</v>
      </c>
      <c r="I71" s="61"/>
      <c r="J71" s="61">
        <f>H71+I71</f>
        <v>50</v>
      </c>
    </row>
    <row r="72" spans="1:10" x14ac:dyDescent="0.2">
      <c r="A72" s="44" t="s">
        <v>56</v>
      </c>
      <c r="B72" s="59" t="s">
        <v>30</v>
      </c>
      <c r="C72" s="59" t="s">
        <v>32</v>
      </c>
      <c r="D72" s="59" t="s">
        <v>57</v>
      </c>
      <c r="E72" s="59"/>
      <c r="F72" s="59"/>
      <c r="G72" s="60" t="e">
        <f>#REF!+#REF!</f>
        <v>#REF!</v>
      </c>
      <c r="H72" s="61">
        <f>H73</f>
        <v>600</v>
      </c>
      <c r="I72" s="61">
        <f t="shared" ref="I72:J74" si="30">I73</f>
        <v>0</v>
      </c>
      <c r="J72" s="61">
        <f t="shared" si="30"/>
        <v>600</v>
      </c>
    </row>
    <row r="73" spans="1:10" x14ac:dyDescent="0.2">
      <c r="A73" s="45" t="s">
        <v>346</v>
      </c>
      <c r="B73" s="59" t="s">
        <v>30</v>
      </c>
      <c r="C73" s="59" t="s">
        <v>32</v>
      </c>
      <c r="D73" s="59" t="s">
        <v>57</v>
      </c>
      <c r="E73" s="59" t="s">
        <v>55</v>
      </c>
      <c r="F73" s="59"/>
      <c r="G73" s="60"/>
      <c r="H73" s="61">
        <f>H74</f>
        <v>600</v>
      </c>
      <c r="I73" s="61">
        <f t="shared" si="30"/>
        <v>0</v>
      </c>
      <c r="J73" s="61">
        <f t="shared" si="30"/>
        <v>600</v>
      </c>
    </row>
    <row r="74" spans="1:10" ht="25.5" x14ac:dyDescent="0.2">
      <c r="A74" s="94" t="s">
        <v>411</v>
      </c>
      <c r="B74" s="59" t="s">
        <v>30</v>
      </c>
      <c r="C74" s="59" t="s">
        <v>32</v>
      </c>
      <c r="D74" s="59" t="s">
        <v>57</v>
      </c>
      <c r="E74" s="59" t="s">
        <v>412</v>
      </c>
      <c r="F74" s="59"/>
      <c r="G74" s="64"/>
      <c r="H74" s="61">
        <f>H75</f>
        <v>600</v>
      </c>
      <c r="I74" s="61">
        <f t="shared" si="30"/>
        <v>0</v>
      </c>
      <c r="J74" s="61">
        <f t="shared" si="30"/>
        <v>600</v>
      </c>
    </row>
    <row r="75" spans="1:10" ht="38.25" x14ac:dyDescent="0.2">
      <c r="A75" s="40" t="s">
        <v>53</v>
      </c>
      <c r="B75" s="59" t="s">
        <v>30</v>
      </c>
      <c r="C75" s="59" t="s">
        <v>32</v>
      </c>
      <c r="D75" s="59" t="s">
        <v>57</v>
      </c>
      <c r="E75" s="59" t="s">
        <v>412</v>
      </c>
      <c r="F75" s="59" t="s">
        <v>44</v>
      </c>
      <c r="G75" s="64"/>
      <c r="H75" s="61">
        <v>600</v>
      </c>
      <c r="I75" s="61"/>
      <c r="J75" s="61">
        <f>H75+I75</f>
        <v>600</v>
      </c>
    </row>
    <row r="76" spans="1:10" x14ac:dyDescent="0.2">
      <c r="A76" s="44" t="s">
        <v>58</v>
      </c>
      <c r="B76" s="59" t="s">
        <v>30</v>
      </c>
      <c r="C76" s="59" t="s">
        <v>32</v>
      </c>
      <c r="D76" s="59" t="s">
        <v>32</v>
      </c>
      <c r="E76" s="59"/>
      <c r="F76" s="59"/>
      <c r="G76" s="60" t="e">
        <f>#REF!</f>
        <v>#REF!</v>
      </c>
      <c r="H76" s="61">
        <f>H77+H81</f>
        <v>3104.44</v>
      </c>
      <c r="I76" s="61">
        <f t="shared" ref="I76:J76" si="31">I77+I81</f>
        <v>0</v>
      </c>
      <c r="J76" s="61">
        <f t="shared" si="31"/>
        <v>3104.44</v>
      </c>
    </row>
    <row r="77" spans="1:10" ht="25.5" x14ac:dyDescent="0.2">
      <c r="A77" s="54" t="s">
        <v>59</v>
      </c>
      <c r="B77" s="59" t="s">
        <v>30</v>
      </c>
      <c r="C77" s="59" t="s">
        <v>32</v>
      </c>
      <c r="D77" s="59" t="s">
        <v>32</v>
      </c>
      <c r="E77" s="96" t="s">
        <v>60</v>
      </c>
      <c r="F77" s="59"/>
      <c r="G77" s="60"/>
      <c r="H77" s="61">
        <f>H78</f>
        <v>1979.7</v>
      </c>
      <c r="I77" s="61">
        <f t="shared" ref="I77:J79" si="32">I78</f>
        <v>0</v>
      </c>
      <c r="J77" s="61">
        <f t="shared" si="32"/>
        <v>1979.7</v>
      </c>
    </row>
    <row r="78" spans="1:10" ht="38.25" x14ac:dyDescent="0.2">
      <c r="A78" s="54" t="s">
        <v>61</v>
      </c>
      <c r="B78" s="59" t="s">
        <v>30</v>
      </c>
      <c r="C78" s="59" t="s">
        <v>32</v>
      </c>
      <c r="D78" s="59" t="s">
        <v>32</v>
      </c>
      <c r="E78" s="59" t="s">
        <v>62</v>
      </c>
      <c r="F78" s="59"/>
      <c r="G78" s="60"/>
      <c r="H78" s="61">
        <f>H79</f>
        <v>1979.7</v>
      </c>
      <c r="I78" s="61">
        <f t="shared" si="32"/>
        <v>0</v>
      </c>
      <c r="J78" s="61">
        <f t="shared" si="32"/>
        <v>1979.7</v>
      </c>
    </row>
    <row r="79" spans="1:10" ht="51" x14ac:dyDescent="0.2">
      <c r="A79" s="54" t="s">
        <v>63</v>
      </c>
      <c r="B79" s="59" t="s">
        <v>30</v>
      </c>
      <c r="C79" s="59" t="s">
        <v>32</v>
      </c>
      <c r="D79" s="59" t="s">
        <v>32</v>
      </c>
      <c r="E79" s="59" t="s">
        <v>64</v>
      </c>
      <c r="F79" s="59"/>
      <c r="G79" s="60"/>
      <c r="H79" s="61">
        <f>H80</f>
        <v>1979.7</v>
      </c>
      <c r="I79" s="61">
        <f t="shared" si="32"/>
        <v>0</v>
      </c>
      <c r="J79" s="61">
        <f t="shared" si="32"/>
        <v>1979.7</v>
      </c>
    </row>
    <row r="80" spans="1:10" x14ac:dyDescent="0.2">
      <c r="A80" s="45" t="s">
        <v>49</v>
      </c>
      <c r="B80" s="59" t="s">
        <v>30</v>
      </c>
      <c r="C80" s="59" t="s">
        <v>32</v>
      </c>
      <c r="D80" s="59" t="s">
        <v>32</v>
      </c>
      <c r="E80" s="59" t="s">
        <v>64</v>
      </c>
      <c r="F80" s="59" t="s">
        <v>50</v>
      </c>
      <c r="G80" s="60"/>
      <c r="H80" s="61">
        <v>1979.7</v>
      </c>
      <c r="I80" s="61"/>
      <c r="J80" s="61">
        <f>H80+I80</f>
        <v>1979.7</v>
      </c>
    </row>
    <row r="81" spans="1:10" x14ac:dyDescent="0.2">
      <c r="A81" s="45" t="s">
        <v>346</v>
      </c>
      <c r="B81" s="59" t="s">
        <v>30</v>
      </c>
      <c r="C81" s="59" t="s">
        <v>32</v>
      </c>
      <c r="D81" s="59" t="s">
        <v>32</v>
      </c>
      <c r="E81" s="59" t="s">
        <v>55</v>
      </c>
      <c r="F81" s="59"/>
      <c r="G81" s="60"/>
      <c r="H81" s="61">
        <f>H82</f>
        <v>1124.74</v>
      </c>
      <c r="I81" s="61">
        <f t="shared" ref="I81:J82" si="33">I82</f>
        <v>0</v>
      </c>
      <c r="J81" s="61">
        <f t="shared" si="33"/>
        <v>1124.74</v>
      </c>
    </row>
    <row r="82" spans="1:10" ht="38.25" x14ac:dyDescent="0.2">
      <c r="A82" s="94" t="s">
        <v>409</v>
      </c>
      <c r="B82" s="59" t="s">
        <v>30</v>
      </c>
      <c r="C82" s="59" t="s">
        <v>32</v>
      </c>
      <c r="D82" s="59" t="s">
        <v>32</v>
      </c>
      <c r="E82" s="59" t="s">
        <v>410</v>
      </c>
      <c r="F82" s="59"/>
      <c r="G82" s="60"/>
      <c r="H82" s="61">
        <f>H83</f>
        <v>1124.74</v>
      </c>
      <c r="I82" s="61">
        <f t="shared" si="33"/>
        <v>0</v>
      </c>
      <c r="J82" s="61">
        <f t="shared" si="33"/>
        <v>1124.74</v>
      </c>
    </row>
    <row r="83" spans="1:10" ht="38.25" x14ac:dyDescent="0.2">
      <c r="A83" s="45" t="s">
        <v>43</v>
      </c>
      <c r="B83" s="59" t="s">
        <v>30</v>
      </c>
      <c r="C83" s="59" t="s">
        <v>32</v>
      </c>
      <c r="D83" s="59" t="s">
        <v>32</v>
      </c>
      <c r="E83" s="59" t="s">
        <v>410</v>
      </c>
      <c r="F83" s="59" t="s">
        <v>50</v>
      </c>
      <c r="G83" s="60"/>
      <c r="H83" s="61">
        <v>1124.74</v>
      </c>
      <c r="I83" s="61"/>
      <c r="J83" s="61">
        <f>H83+I83</f>
        <v>1124.74</v>
      </c>
    </row>
    <row r="84" spans="1:10" x14ac:dyDescent="0.2">
      <c r="A84" s="44" t="s">
        <v>65</v>
      </c>
      <c r="B84" s="59" t="s">
        <v>30</v>
      </c>
      <c r="C84" s="59" t="s">
        <v>32</v>
      </c>
      <c r="D84" s="59" t="s">
        <v>14</v>
      </c>
      <c r="E84" s="59"/>
      <c r="F84" s="59"/>
      <c r="G84" s="64" t="e">
        <f>G85+#REF!+#REF!+#REF!+#REF!+#REF!</f>
        <v>#REF!</v>
      </c>
      <c r="H84" s="61">
        <f>H85+H88</f>
        <v>8037.32</v>
      </c>
      <c r="I84" s="61">
        <f t="shared" ref="I84:J84" si="34">I85+I88</f>
        <v>300</v>
      </c>
      <c r="J84" s="61">
        <f t="shared" si="34"/>
        <v>8337.32</v>
      </c>
    </row>
    <row r="85" spans="1:10" ht="38.25" x14ac:dyDescent="0.2">
      <c r="A85" s="44" t="s">
        <v>66</v>
      </c>
      <c r="B85" s="59" t="s">
        <v>30</v>
      </c>
      <c r="C85" s="59" t="s">
        <v>32</v>
      </c>
      <c r="D85" s="59" t="s">
        <v>14</v>
      </c>
      <c r="E85" s="59" t="s">
        <v>67</v>
      </c>
      <c r="F85" s="59"/>
      <c r="G85" s="60" t="e">
        <f>G86</f>
        <v>#REF!</v>
      </c>
      <c r="H85" s="61">
        <f>H86</f>
        <v>1060.21</v>
      </c>
      <c r="I85" s="61">
        <f>I86</f>
        <v>0</v>
      </c>
      <c r="J85" s="61">
        <f t="shared" ref="J85:J117" si="35">H85+I85</f>
        <v>1060.21</v>
      </c>
    </row>
    <row r="86" spans="1:10" x14ac:dyDescent="0.2">
      <c r="A86" s="44" t="s">
        <v>68</v>
      </c>
      <c r="B86" s="59" t="s">
        <v>30</v>
      </c>
      <c r="C86" s="59" t="s">
        <v>32</v>
      </c>
      <c r="D86" s="59" t="s">
        <v>14</v>
      </c>
      <c r="E86" s="59" t="s">
        <v>69</v>
      </c>
      <c r="F86" s="59"/>
      <c r="G86" s="60" t="e">
        <f>#REF!+#REF!</f>
        <v>#REF!</v>
      </c>
      <c r="H86" s="61">
        <f>H87</f>
        <v>1060.21</v>
      </c>
      <c r="I86" s="61">
        <f t="shared" ref="I86:J86" si="36">I87</f>
        <v>0</v>
      </c>
      <c r="J86" s="61">
        <f t="shared" si="36"/>
        <v>1060.21</v>
      </c>
    </row>
    <row r="87" spans="1:10" ht="25.5" x14ac:dyDescent="0.2">
      <c r="A87" s="46" t="s">
        <v>70</v>
      </c>
      <c r="B87" s="59" t="s">
        <v>30</v>
      </c>
      <c r="C87" s="59" t="s">
        <v>32</v>
      </c>
      <c r="D87" s="59" t="s">
        <v>14</v>
      </c>
      <c r="E87" s="59" t="s">
        <v>69</v>
      </c>
      <c r="F87" s="59" t="s">
        <v>71</v>
      </c>
      <c r="G87" s="60"/>
      <c r="H87" s="61">
        <v>1060.21</v>
      </c>
      <c r="I87" s="61"/>
      <c r="J87" s="61">
        <f t="shared" si="35"/>
        <v>1060.21</v>
      </c>
    </row>
    <row r="88" spans="1:10" x14ac:dyDescent="0.2">
      <c r="A88" s="45" t="s">
        <v>346</v>
      </c>
      <c r="B88" s="59" t="s">
        <v>30</v>
      </c>
      <c r="C88" s="59" t="s">
        <v>32</v>
      </c>
      <c r="D88" s="59" t="s">
        <v>14</v>
      </c>
      <c r="E88" s="59" t="s">
        <v>55</v>
      </c>
      <c r="F88" s="59"/>
      <c r="G88" s="60"/>
      <c r="H88" s="61">
        <f>H89</f>
        <v>6977.11</v>
      </c>
      <c r="I88" s="61">
        <f t="shared" ref="I88:J88" si="37">I89</f>
        <v>300</v>
      </c>
      <c r="J88" s="61">
        <f t="shared" si="37"/>
        <v>7277.11</v>
      </c>
    </row>
    <row r="89" spans="1:10" ht="38.25" x14ac:dyDescent="0.2">
      <c r="A89" s="45" t="s">
        <v>440</v>
      </c>
      <c r="B89" s="59" t="s">
        <v>30</v>
      </c>
      <c r="C89" s="59" t="s">
        <v>32</v>
      </c>
      <c r="D89" s="59" t="s">
        <v>14</v>
      </c>
      <c r="E89" s="59" t="s">
        <v>408</v>
      </c>
      <c r="F89" s="59"/>
      <c r="G89" s="60"/>
      <c r="H89" s="61">
        <f>SUM(H90:H95)</f>
        <v>6977.11</v>
      </c>
      <c r="I89" s="61">
        <f t="shared" ref="I89:J89" si="38">SUM(I90:I95)</f>
        <v>300</v>
      </c>
      <c r="J89" s="61">
        <f t="shared" si="38"/>
        <v>7277.11</v>
      </c>
    </row>
    <row r="90" spans="1:10" ht="25.5" x14ac:dyDescent="0.2">
      <c r="A90" s="46" t="s">
        <v>70</v>
      </c>
      <c r="B90" s="59" t="s">
        <v>30</v>
      </c>
      <c r="C90" s="59" t="s">
        <v>32</v>
      </c>
      <c r="D90" s="59" t="s">
        <v>14</v>
      </c>
      <c r="E90" s="59" t="s">
        <v>408</v>
      </c>
      <c r="F90" s="59" t="s">
        <v>71</v>
      </c>
      <c r="G90" s="60"/>
      <c r="H90" s="61">
        <v>5170.1099999999997</v>
      </c>
      <c r="I90" s="61"/>
      <c r="J90" s="61">
        <f t="shared" ref="J90:J94" si="39">H90+I90</f>
        <v>5170.1099999999997</v>
      </c>
    </row>
    <row r="91" spans="1:10" ht="25.5" x14ac:dyDescent="0.2">
      <c r="A91" s="45" t="s">
        <v>72</v>
      </c>
      <c r="B91" s="59" t="s">
        <v>30</v>
      </c>
      <c r="C91" s="59" t="s">
        <v>32</v>
      </c>
      <c r="D91" s="59" t="s">
        <v>14</v>
      </c>
      <c r="E91" s="59" t="s">
        <v>408</v>
      </c>
      <c r="F91" s="59" t="s">
        <v>73</v>
      </c>
      <c r="G91" s="60"/>
      <c r="H91" s="61">
        <v>20</v>
      </c>
      <c r="I91" s="61"/>
      <c r="J91" s="61">
        <f t="shared" si="39"/>
        <v>20</v>
      </c>
    </row>
    <row r="92" spans="1:10" ht="25.5" x14ac:dyDescent="0.2">
      <c r="A92" s="47" t="s">
        <v>76</v>
      </c>
      <c r="B92" s="59" t="s">
        <v>30</v>
      </c>
      <c r="C92" s="59" t="s">
        <v>32</v>
      </c>
      <c r="D92" s="59" t="s">
        <v>14</v>
      </c>
      <c r="E92" s="59" t="s">
        <v>408</v>
      </c>
      <c r="F92" s="59" t="s">
        <v>77</v>
      </c>
      <c r="G92" s="60"/>
      <c r="H92" s="61">
        <v>135</v>
      </c>
      <c r="I92" s="61"/>
      <c r="J92" s="61">
        <f t="shared" si="39"/>
        <v>135</v>
      </c>
    </row>
    <row r="93" spans="1:10" ht="25.5" x14ac:dyDescent="0.2">
      <c r="A93" s="45" t="s">
        <v>74</v>
      </c>
      <c r="B93" s="59" t="s">
        <v>30</v>
      </c>
      <c r="C93" s="59" t="s">
        <v>32</v>
      </c>
      <c r="D93" s="59" t="s">
        <v>14</v>
      </c>
      <c r="E93" s="59" t="s">
        <v>408</v>
      </c>
      <c r="F93" s="59" t="s">
        <v>75</v>
      </c>
      <c r="G93" s="60"/>
      <c r="H93" s="61">
        <v>1627</v>
      </c>
      <c r="I93" s="61">
        <v>300</v>
      </c>
      <c r="J93" s="61">
        <f t="shared" si="39"/>
        <v>1927</v>
      </c>
    </row>
    <row r="94" spans="1:10" ht="25.5" x14ac:dyDescent="0.2">
      <c r="A94" s="40" t="s">
        <v>78</v>
      </c>
      <c r="B94" s="59" t="s">
        <v>30</v>
      </c>
      <c r="C94" s="59" t="s">
        <v>32</v>
      </c>
      <c r="D94" s="59" t="s">
        <v>14</v>
      </c>
      <c r="E94" s="59" t="s">
        <v>408</v>
      </c>
      <c r="F94" s="59" t="s">
        <v>79</v>
      </c>
      <c r="G94" s="60"/>
      <c r="H94" s="61">
        <v>15</v>
      </c>
      <c r="I94" s="61"/>
      <c r="J94" s="61">
        <f t="shared" si="39"/>
        <v>15</v>
      </c>
    </row>
    <row r="95" spans="1:10" x14ac:dyDescent="0.2">
      <c r="A95" s="40" t="s">
        <v>80</v>
      </c>
      <c r="B95" s="59" t="s">
        <v>30</v>
      </c>
      <c r="C95" s="59" t="s">
        <v>32</v>
      </c>
      <c r="D95" s="59" t="s">
        <v>14</v>
      </c>
      <c r="E95" s="59" t="s">
        <v>408</v>
      </c>
      <c r="F95" s="59" t="s">
        <v>81</v>
      </c>
      <c r="G95" s="60"/>
      <c r="H95" s="61">
        <v>10</v>
      </c>
      <c r="I95" s="61"/>
      <c r="J95" s="61">
        <f>H95+I95</f>
        <v>10</v>
      </c>
    </row>
    <row r="96" spans="1:10" x14ac:dyDescent="0.2">
      <c r="A96" s="44" t="s">
        <v>82</v>
      </c>
      <c r="B96" s="59" t="s">
        <v>30</v>
      </c>
      <c r="C96" s="59" t="s">
        <v>15</v>
      </c>
      <c r="D96" s="59"/>
      <c r="E96" s="59"/>
      <c r="F96" s="59"/>
      <c r="G96" s="60" t="e">
        <f>#REF!+G97</f>
        <v>#REF!</v>
      </c>
      <c r="H96" s="61">
        <f t="shared" ref="H96:H101" si="40">H97</f>
        <v>1712.3</v>
      </c>
      <c r="I96" s="61">
        <f t="shared" ref="I96:J97" si="41">I97</f>
        <v>0</v>
      </c>
      <c r="J96" s="61">
        <f t="shared" si="41"/>
        <v>1712.3</v>
      </c>
    </row>
    <row r="97" spans="1:10" x14ac:dyDescent="0.2">
      <c r="A97" s="44" t="s">
        <v>83</v>
      </c>
      <c r="B97" s="59" t="s">
        <v>30</v>
      </c>
      <c r="C97" s="59" t="s">
        <v>15</v>
      </c>
      <c r="D97" s="59" t="s">
        <v>84</v>
      </c>
      <c r="E97" s="59"/>
      <c r="F97" s="59"/>
      <c r="G97" s="64" t="e">
        <f>#REF!+#REF!+#REF!+#REF!</f>
        <v>#REF!</v>
      </c>
      <c r="H97" s="61">
        <f t="shared" si="40"/>
        <v>1712.3</v>
      </c>
      <c r="I97" s="61">
        <f t="shared" si="41"/>
        <v>0</v>
      </c>
      <c r="J97" s="61">
        <f t="shared" si="41"/>
        <v>1712.3</v>
      </c>
    </row>
    <row r="98" spans="1:10" ht="25.5" x14ac:dyDescent="0.2">
      <c r="A98" s="54" t="s">
        <v>35</v>
      </c>
      <c r="B98" s="59" t="s">
        <v>30</v>
      </c>
      <c r="C98" s="59" t="s">
        <v>15</v>
      </c>
      <c r="D98" s="59" t="s">
        <v>84</v>
      </c>
      <c r="E98" s="59" t="s">
        <v>36</v>
      </c>
      <c r="F98" s="59"/>
      <c r="G98" s="64"/>
      <c r="H98" s="61">
        <f t="shared" si="40"/>
        <v>1712.3</v>
      </c>
      <c r="I98" s="61">
        <f t="shared" ref="I98:J101" si="42">I99</f>
        <v>0</v>
      </c>
      <c r="J98" s="61">
        <f t="shared" si="42"/>
        <v>1712.3</v>
      </c>
    </row>
    <row r="99" spans="1:10" ht="38.25" x14ac:dyDescent="0.2">
      <c r="A99" s="54" t="s">
        <v>85</v>
      </c>
      <c r="B99" s="59" t="s">
        <v>30</v>
      </c>
      <c r="C99" s="59" t="s">
        <v>15</v>
      </c>
      <c r="D99" s="59" t="s">
        <v>84</v>
      </c>
      <c r="E99" s="59" t="s">
        <v>86</v>
      </c>
      <c r="F99" s="59"/>
      <c r="G99" s="64"/>
      <c r="H99" s="61">
        <f t="shared" si="40"/>
        <v>1712.3</v>
      </c>
      <c r="I99" s="61">
        <f t="shared" si="42"/>
        <v>0</v>
      </c>
      <c r="J99" s="61">
        <f t="shared" si="42"/>
        <v>1712.3</v>
      </c>
    </row>
    <row r="100" spans="1:10" ht="63.75" x14ac:dyDescent="0.2">
      <c r="A100" s="54" t="s">
        <v>87</v>
      </c>
      <c r="B100" s="59" t="s">
        <v>30</v>
      </c>
      <c r="C100" s="59" t="s">
        <v>15</v>
      </c>
      <c r="D100" s="59" t="s">
        <v>84</v>
      </c>
      <c r="E100" s="59" t="s">
        <v>88</v>
      </c>
      <c r="F100" s="59"/>
      <c r="G100" s="64"/>
      <c r="H100" s="61">
        <f t="shared" si="40"/>
        <v>1712.3</v>
      </c>
      <c r="I100" s="61">
        <f t="shared" si="42"/>
        <v>0</v>
      </c>
      <c r="J100" s="61">
        <f t="shared" si="42"/>
        <v>1712.3</v>
      </c>
    </row>
    <row r="101" spans="1:10" ht="76.5" x14ac:dyDescent="0.2">
      <c r="A101" s="54" t="s">
        <v>89</v>
      </c>
      <c r="B101" s="59" t="s">
        <v>30</v>
      </c>
      <c r="C101" s="59" t="s">
        <v>15</v>
      </c>
      <c r="D101" s="59" t="s">
        <v>84</v>
      </c>
      <c r="E101" s="59" t="s">
        <v>90</v>
      </c>
      <c r="F101" s="59"/>
      <c r="G101" s="64"/>
      <c r="H101" s="61">
        <f t="shared" si="40"/>
        <v>1712.3</v>
      </c>
      <c r="I101" s="61">
        <f t="shared" si="42"/>
        <v>0</v>
      </c>
      <c r="J101" s="61">
        <f t="shared" si="42"/>
        <v>1712.3</v>
      </c>
    </row>
    <row r="102" spans="1:10" ht="25.5" x14ac:dyDescent="0.2">
      <c r="A102" s="45" t="s">
        <v>91</v>
      </c>
      <c r="B102" s="59" t="s">
        <v>30</v>
      </c>
      <c r="C102" s="59" t="s">
        <v>15</v>
      </c>
      <c r="D102" s="59" t="s">
        <v>84</v>
      </c>
      <c r="E102" s="59" t="s">
        <v>90</v>
      </c>
      <c r="F102" s="59" t="s">
        <v>92</v>
      </c>
      <c r="G102" s="64"/>
      <c r="H102" s="61">
        <v>1712.3</v>
      </c>
      <c r="I102" s="61"/>
      <c r="J102" s="61">
        <f>H102+I102</f>
        <v>1712.3</v>
      </c>
    </row>
    <row r="103" spans="1:10" x14ac:dyDescent="0.2">
      <c r="A103" s="43" t="s">
        <v>96</v>
      </c>
      <c r="B103" s="62" t="s">
        <v>97</v>
      </c>
      <c r="C103" s="62"/>
      <c r="D103" s="62"/>
      <c r="E103" s="62"/>
      <c r="F103" s="62"/>
      <c r="G103" s="66" t="e">
        <f>G104+G125+#REF!+#REF!</f>
        <v>#REF!</v>
      </c>
      <c r="H103" s="129">
        <f>H104+H125+H131+H136</f>
        <v>39016.46</v>
      </c>
      <c r="I103" s="129">
        <f t="shared" ref="I103:J103" si="43">I104+I125+I131+I136</f>
        <v>2031.5</v>
      </c>
      <c r="J103" s="129">
        <f t="shared" si="43"/>
        <v>41047.960000000006</v>
      </c>
    </row>
    <row r="104" spans="1:10" x14ac:dyDescent="0.2">
      <c r="A104" s="44" t="s">
        <v>98</v>
      </c>
      <c r="B104" s="59" t="s">
        <v>97</v>
      </c>
      <c r="C104" s="59" t="s">
        <v>99</v>
      </c>
      <c r="D104" s="59"/>
      <c r="E104" s="59"/>
      <c r="F104" s="59"/>
      <c r="G104" s="60" t="e">
        <f>G108+#REF!+#REF!+#REF!+G105</f>
        <v>#REF!</v>
      </c>
      <c r="H104" s="61">
        <f>H105+H108+H116+H120</f>
        <v>5625.94</v>
      </c>
      <c r="I104" s="61">
        <f t="shared" ref="I104:J104" si="44">I105+I108+I116+I120</f>
        <v>-105</v>
      </c>
      <c r="J104" s="61">
        <f t="shared" si="44"/>
        <v>5520.94</v>
      </c>
    </row>
    <row r="105" spans="1:10" ht="38.25" x14ac:dyDescent="0.2">
      <c r="A105" s="37" t="s">
        <v>100</v>
      </c>
      <c r="B105" s="59" t="s">
        <v>97</v>
      </c>
      <c r="C105" s="59" t="s">
        <v>99</v>
      </c>
      <c r="D105" s="59" t="s">
        <v>84</v>
      </c>
      <c r="E105" s="59"/>
      <c r="F105" s="59"/>
      <c r="G105" s="60" t="e">
        <f>#REF!</f>
        <v>#REF!</v>
      </c>
      <c r="H105" s="61">
        <f>H106</f>
        <v>1756.88</v>
      </c>
      <c r="I105" s="61">
        <f t="shared" ref="I105:J106" si="45">I106</f>
        <v>0</v>
      </c>
      <c r="J105" s="61">
        <f t="shared" si="45"/>
        <v>1756.88</v>
      </c>
    </row>
    <row r="106" spans="1:10" ht="38.25" x14ac:dyDescent="0.2">
      <c r="A106" s="49" t="s">
        <v>101</v>
      </c>
      <c r="B106" s="59" t="s">
        <v>97</v>
      </c>
      <c r="C106" s="59" t="s">
        <v>99</v>
      </c>
      <c r="D106" s="59" t="s">
        <v>84</v>
      </c>
      <c r="E106" s="59" t="s">
        <v>67</v>
      </c>
      <c r="F106" s="59"/>
      <c r="G106" s="60"/>
      <c r="H106" s="61">
        <f>H107</f>
        <v>1756.88</v>
      </c>
      <c r="I106" s="61">
        <f t="shared" si="45"/>
        <v>0</v>
      </c>
      <c r="J106" s="61">
        <f t="shared" si="45"/>
        <v>1756.88</v>
      </c>
    </row>
    <row r="107" spans="1:10" ht="25.5" x14ac:dyDescent="0.2">
      <c r="A107" s="46" t="s">
        <v>70</v>
      </c>
      <c r="B107" s="59" t="s">
        <v>97</v>
      </c>
      <c r="C107" s="59" t="s">
        <v>99</v>
      </c>
      <c r="D107" s="59" t="s">
        <v>84</v>
      </c>
      <c r="E107" s="59" t="s">
        <v>69</v>
      </c>
      <c r="F107" s="59" t="s">
        <v>71</v>
      </c>
      <c r="G107" s="60"/>
      <c r="H107" s="61">
        <v>1756.88</v>
      </c>
      <c r="I107" s="61"/>
      <c r="J107" s="61">
        <f t="shared" si="35"/>
        <v>1756.88</v>
      </c>
    </row>
    <row r="108" spans="1:10" ht="25.5" x14ac:dyDescent="0.2">
      <c r="A108" s="49" t="s">
        <v>102</v>
      </c>
      <c r="B108" s="59" t="s">
        <v>97</v>
      </c>
      <c r="C108" s="59" t="s">
        <v>99</v>
      </c>
      <c r="D108" s="59" t="s">
        <v>103</v>
      </c>
      <c r="E108" s="59"/>
      <c r="F108" s="59"/>
      <c r="G108" s="60" t="e">
        <f>G109</f>
        <v>#REF!</v>
      </c>
      <c r="H108" s="61">
        <f>H109</f>
        <v>3581.0599999999995</v>
      </c>
      <c r="I108" s="61">
        <f t="shared" ref="I108:J108" si="46">I109</f>
        <v>0</v>
      </c>
      <c r="J108" s="61">
        <f t="shared" si="46"/>
        <v>3581.0599999999995</v>
      </c>
    </row>
    <row r="109" spans="1:10" ht="38.25" x14ac:dyDescent="0.2">
      <c r="A109" s="49" t="s">
        <v>101</v>
      </c>
      <c r="B109" s="59" t="s">
        <v>97</v>
      </c>
      <c r="C109" s="59" t="s">
        <v>99</v>
      </c>
      <c r="D109" s="59" t="s">
        <v>103</v>
      </c>
      <c r="E109" s="59" t="s">
        <v>67</v>
      </c>
      <c r="F109" s="59"/>
      <c r="G109" s="60" t="e">
        <f>#REF!+#REF!</f>
        <v>#REF!</v>
      </c>
      <c r="H109" s="61">
        <f>H110+H111+H112+H113+H114+H115</f>
        <v>3581.0599999999995</v>
      </c>
      <c r="I109" s="61">
        <f t="shared" ref="I109:J109" si="47">I110+I111+I112+I113+I114+I115</f>
        <v>0</v>
      </c>
      <c r="J109" s="61">
        <f t="shared" si="47"/>
        <v>3581.0599999999995</v>
      </c>
    </row>
    <row r="110" spans="1:10" ht="25.5" x14ac:dyDescent="0.2">
      <c r="A110" s="46" t="s">
        <v>70</v>
      </c>
      <c r="B110" s="59" t="s">
        <v>97</v>
      </c>
      <c r="C110" s="59" t="s">
        <v>99</v>
      </c>
      <c r="D110" s="59" t="s">
        <v>103</v>
      </c>
      <c r="E110" s="59" t="s">
        <v>69</v>
      </c>
      <c r="F110" s="59" t="s">
        <v>71</v>
      </c>
      <c r="G110" s="60"/>
      <c r="H110" s="61">
        <v>2663.16</v>
      </c>
      <c r="I110" s="61"/>
      <c r="J110" s="61">
        <f t="shared" si="35"/>
        <v>2663.16</v>
      </c>
    </row>
    <row r="111" spans="1:10" ht="25.5" x14ac:dyDescent="0.2">
      <c r="A111" s="45" t="s">
        <v>72</v>
      </c>
      <c r="B111" s="59" t="s">
        <v>97</v>
      </c>
      <c r="C111" s="59" t="s">
        <v>99</v>
      </c>
      <c r="D111" s="59" t="s">
        <v>103</v>
      </c>
      <c r="E111" s="59" t="s">
        <v>69</v>
      </c>
      <c r="F111" s="59" t="s">
        <v>73</v>
      </c>
      <c r="G111" s="60"/>
      <c r="H111" s="61">
        <v>54.6</v>
      </c>
      <c r="I111" s="61"/>
      <c r="J111" s="61">
        <f t="shared" si="35"/>
        <v>54.6</v>
      </c>
    </row>
    <row r="112" spans="1:10" ht="25.5" x14ac:dyDescent="0.2">
      <c r="A112" s="47" t="s">
        <v>76</v>
      </c>
      <c r="B112" s="59" t="s">
        <v>97</v>
      </c>
      <c r="C112" s="59" t="s">
        <v>99</v>
      </c>
      <c r="D112" s="59" t="s">
        <v>103</v>
      </c>
      <c r="E112" s="59" t="s">
        <v>69</v>
      </c>
      <c r="F112" s="59" t="s">
        <v>77</v>
      </c>
      <c r="G112" s="60"/>
      <c r="H112" s="61">
        <v>477.98</v>
      </c>
      <c r="I112" s="61"/>
      <c r="J112" s="61">
        <f t="shared" si="35"/>
        <v>477.98</v>
      </c>
    </row>
    <row r="113" spans="1:10" ht="25.5" x14ac:dyDescent="0.2">
      <c r="A113" s="45" t="s">
        <v>74</v>
      </c>
      <c r="B113" s="59" t="s">
        <v>97</v>
      </c>
      <c r="C113" s="59" t="s">
        <v>99</v>
      </c>
      <c r="D113" s="59" t="s">
        <v>103</v>
      </c>
      <c r="E113" s="59" t="s">
        <v>69</v>
      </c>
      <c r="F113" s="59" t="s">
        <v>75</v>
      </c>
      <c r="G113" s="60"/>
      <c r="H113" s="61">
        <v>368.91</v>
      </c>
      <c r="I113" s="61"/>
      <c r="J113" s="61">
        <f t="shared" si="35"/>
        <v>368.91</v>
      </c>
    </row>
    <row r="114" spans="1:10" ht="25.5" x14ac:dyDescent="0.2">
      <c r="A114" s="40" t="s">
        <v>78</v>
      </c>
      <c r="B114" s="59" t="s">
        <v>97</v>
      </c>
      <c r="C114" s="59" t="s">
        <v>99</v>
      </c>
      <c r="D114" s="59" t="s">
        <v>103</v>
      </c>
      <c r="E114" s="59" t="s">
        <v>69</v>
      </c>
      <c r="F114" s="59" t="s">
        <v>79</v>
      </c>
      <c r="G114" s="60"/>
      <c r="H114" s="61">
        <v>12.91</v>
      </c>
      <c r="I114" s="61"/>
      <c r="J114" s="61">
        <f t="shared" si="35"/>
        <v>12.91</v>
      </c>
    </row>
    <row r="115" spans="1:10" x14ac:dyDescent="0.2">
      <c r="A115" s="40" t="s">
        <v>80</v>
      </c>
      <c r="B115" s="59" t="s">
        <v>97</v>
      </c>
      <c r="C115" s="59" t="s">
        <v>99</v>
      </c>
      <c r="D115" s="59" t="s">
        <v>103</v>
      </c>
      <c r="E115" s="59" t="s">
        <v>69</v>
      </c>
      <c r="F115" s="59" t="s">
        <v>81</v>
      </c>
      <c r="G115" s="60"/>
      <c r="H115" s="61">
        <v>3.5</v>
      </c>
      <c r="I115" s="61"/>
      <c r="J115" s="61">
        <f t="shared" si="35"/>
        <v>3.5</v>
      </c>
    </row>
    <row r="116" spans="1:10" x14ac:dyDescent="0.2">
      <c r="A116" s="49" t="s">
        <v>104</v>
      </c>
      <c r="B116" s="59" t="s">
        <v>97</v>
      </c>
      <c r="C116" s="59" t="s">
        <v>99</v>
      </c>
      <c r="D116" s="59" t="s">
        <v>105</v>
      </c>
      <c r="E116" s="59"/>
      <c r="F116" s="59"/>
      <c r="G116" s="60"/>
      <c r="H116" s="61">
        <f>H117</f>
        <v>280</v>
      </c>
      <c r="I116" s="61">
        <f>I117</f>
        <v>-105</v>
      </c>
      <c r="J116" s="61">
        <f t="shared" si="35"/>
        <v>175</v>
      </c>
    </row>
    <row r="117" spans="1:10" x14ac:dyDescent="0.2">
      <c r="A117" s="49" t="s">
        <v>104</v>
      </c>
      <c r="B117" s="59" t="s">
        <v>97</v>
      </c>
      <c r="C117" s="59" t="s">
        <v>99</v>
      </c>
      <c r="D117" s="59" t="s">
        <v>105</v>
      </c>
      <c r="E117" s="59" t="s">
        <v>36</v>
      </c>
      <c r="F117" s="59"/>
      <c r="G117" s="60"/>
      <c r="H117" s="61">
        <f>H118</f>
        <v>280</v>
      </c>
      <c r="I117" s="61">
        <f>I118</f>
        <v>-105</v>
      </c>
      <c r="J117" s="61">
        <f t="shared" si="35"/>
        <v>175</v>
      </c>
    </row>
    <row r="118" spans="1:10" x14ac:dyDescent="0.2">
      <c r="A118" s="49" t="s">
        <v>106</v>
      </c>
      <c r="B118" s="59" t="s">
        <v>97</v>
      </c>
      <c r="C118" s="59" t="s">
        <v>99</v>
      </c>
      <c r="D118" s="59" t="s">
        <v>105</v>
      </c>
      <c r="E118" s="59" t="s">
        <v>107</v>
      </c>
      <c r="F118" s="59"/>
      <c r="G118" s="60"/>
      <c r="H118" s="61">
        <f>H119</f>
        <v>280</v>
      </c>
      <c r="I118" s="61">
        <f t="shared" ref="I118:J118" si="48">I119</f>
        <v>-105</v>
      </c>
      <c r="J118" s="61">
        <f t="shared" si="48"/>
        <v>175</v>
      </c>
    </row>
    <row r="119" spans="1:10" x14ac:dyDescent="0.2">
      <c r="A119" s="49" t="s">
        <v>108</v>
      </c>
      <c r="B119" s="59" t="s">
        <v>97</v>
      </c>
      <c r="C119" s="59" t="s">
        <v>99</v>
      </c>
      <c r="D119" s="59" t="s">
        <v>105</v>
      </c>
      <c r="E119" s="59" t="s">
        <v>107</v>
      </c>
      <c r="F119" s="59" t="s">
        <v>109</v>
      </c>
      <c r="G119" s="60"/>
      <c r="H119" s="61">
        <v>280</v>
      </c>
      <c r="I119" s="61">
        <v>-105</v>
      </c>
      <c r="J119" s="61">
        <f>H119+I119</f>
        <v>175</v>
      </c>
    </row>
    <row r="120" spans="1:10" x14ac:dyDescent="0.2">
      <c r="A120" s="40" t="s">
        <v>110</v>
      </c>
      <c r="B120" s="65" t="s">
        <v>97</v>
      </c>
      <c r="C120" s="65" t="s">
        <v>99</v>
      </c>
      <c r="D120" s="65" t="s">
        <v>111</v>
      </c>
      <c r="E120" s="59"/>
      <c r="F120" s="59"/>
      <c r="G120" s="60"/>
      <c r="H120" s="61">
        <f>H121</f>
        <v>8</v>
      </c>
      <c r="I120" s="61">
        <f t="shared" ref="I120:J120" si="49">I121</f>
        <v>0</v>
      </c>
      <c r="J120" s="61">
        <f t="shared" si="49"/>
        <v>8</v>
      </c>
    </row>
    <row r="121" spans="1:10" ht="25.5" x14ac:dyDescent="0.2">
      <c r="A121" s="54" t="s">
        <v>112</v>
      </c>
      <c r="B121" s="65" t="s">
        <v>97</v>
      </c>
      <c r="C121" s="65" t="s">
        <v>99</v>
      </c>
      <c r="D121" s="65" t="s">
        <v>111</v>
      </c>
      <c r="E121" s="59" t="s">
        <v>113</v>
      </c>
      <c r="F121" s="59"/>
      <c r="G121" s="60"/>
      <c r="H121" s="61">
        <f>H122</f>
        <v>8</v>
      </c>
      <c r="I121" s="61">
        <f t="shared" ref="I121:J123" si="50">I122</f>
        <v>0</v>
      </c>
      <c r="J121" s="61">
        <f t="shared" si="50"/>
        <v>8</v>
      </c>
    </row>
    <row r="122" spans="1:10" ht="38.25" x14ac:dyDescent="0.2">
      <c r="A122" s="54" t="s">
        <v>114</v>
      </c>
      <c r="B122" s="65" t="s">
        <v>97</v>
      </c>
      <c r="C122" s="65" t="s">
        <v>99</v>
      </c>
      <c r="D122" s="65" t="s">
        <v>111</v>
      </c>
      <c r="E122" s="59" t="s">
        <v>115</v>
      </c>
      <c r="F122" s="59"/>
      <c r="G122" s="60"/>
      <c r="H122" s="61">
        <f>H123</f>
        <v>8</v>
      </c>
      <c r="I122" s="61">
        <f t="shared" si="50"/>
        <v>0</v>
      </c>
      <c r="J122" s="61">
        <f t="shared" si="50"/>
        <v>8</v>
      </c>
    </row>
    <row r="123" spans="1:10" ht="63.75" x14ac:dyDescent="0.2">
      <c r="A123" s="54" t="s">
        <v>116</v>
      </c>
      <c r="B123" s="65" t="s">
        <v>97</v>
      </c>
      <c r="C123" s="65" t="s">
        <v>99</v>
      </c>
      <c r="D123" s="65" t="s">
        <v>111</v>
      </c>
      <c r="E123" s="59" t="s">
        <v>117</v>
      </c>
      <c r="F123" s="59"/>
      <c r="G123" s="60"/>
      <c r="H123" s="61">
        <f>H124</f>
        <v>8</v>
      </c>
      <c r="I123" s="61">
        <f t="shared" si="50"/>
        <v>0</v>
      </c>
      <c r="J123" s="61">
        <f t="shared" si="50"/>
        <v>8</v>
      </c>
    </row>
    <row r="124" spans="1:10" ht="25.5" x14ac:dyDescent="0.2">
      <c r="A124" s="45" t="s">
        <v>74</v>
      </c>
      <c r="B124" s="65" t="s">
        <v>97</v>
      </c>
      <c r="C124" s="65" t="s">
        <v>99</v>
      </c>
      <c r="D124" s="65" t="s">
        <v>111</v>
      </c>
      <c r="E124" s="59" t="s">
        <v>117</v>
      </c>
      <c r="F124" s="59" t="s">
        <v>75</v>
      </c>
      <c r="G124" s="60"/>
      <c r="H124" s="61">
        <v>8</v>
      </c>
      <c r="I124" s="61"/>
      <c r="J124" s="61">
        <f>H124+I124</f>
        <v>8</v>
      </c>
    </row>
    <row r="125" spans="1:10" s="15" customFormat="1" x14ac:dyDescent="0.2">
      <c r="A125" s="37" t="s">
        <v>131</v>
      </c>
      <c r="B125" s="59" t="s">
        <v>97</v>
      </c>
      <c r="C125" s="59" t="s">
        <v>84</v>
      </c>
      <c r="D125" s="59"/>
      <c r="E125" s="59"/>
      <c r="F125" s="59"/>
      <c r="G125" s="60" t="e">
        <f>#REF!+G126</f>
        <v>#REF!</v>
      </c>
      <c r="H125" s="61">
        <f>H126</f>
        <v>1000</v>
      </c>
      <c r="I125" s="61">
        <f t="shared" ref="I125:J126" si="51">I126</f>
        <v>-952</v>
      </c>
      <c r="J125" s="61">
        <f t="shared" si="51"/>
        <v>48</v>
      </c>
    </row>
    <row r="126" spans="1:10" x14ac:dyDescent="0.2">
      <c r="A126" s="49" t="s">
        <v>132</v>
      </c>
      <c r="B126" s="59" t="s">
        <v>97</v>
      </c>
      <c r="C126" s="59" t="s">
        <v>84</v>
      </c>
      <c r="D126" s="59" t="s">
        <v>133</v>
      </c>
      <c r="E126" s="59"/>
      <c r="F126" s="59"/>
      <c r="G126" s="60" t="e">
        <f>#REF!</f>
        <v>#REF!</v>
      </c>
      <c r="H126" s="61">
        <f>H127</f>
        <v>1000</v>
      </c>
      <c r="I126" s="61">
        <f t="shared" si="51"/>
        <v>-952</v>
      </c>
      <c r="J126" s="61">
        <f t="shared" si="51"/>
        <v>48</v>
      </c>
    </row>
    <row r="127" spans="1:10" x14ac:dyDescent="0.2">
      <c r="A127" s="45" t="s">
        <v>346</v>
      </c>
      <c r="B127" s="59" t="s">
        <v>97</v>
      </c>
      <c r="C127" s="59" t="s">
        <v>84</v>
      </c>
      <c r="D127" s="59" t="s">
        <v>133</v>
      </c>
      <c r="E127" s="59" t="s">
        <v>55</v>
      </c>
      <c r="F127" s="59"/>
      <c r="G127" s="60"/>
      <c r="H127" s="61">
        <f>H128</f>
        <v>1000</v>
      </c>
      <c r="I127" s="61">
        <f t="shared" ref="I127:J127" si="52">I128</f>
        <v>-952</v>
      </c>
      <c r="J127" s="61">
        <f t="shared" si="52"/>
        <v>48</v>
      </c>
    </row>
    <row r="128" spans="1:10" ht="25.5" x14ac:dyDescent="0.2">
      <c r="A128" s="98" t="s">
        <v>406</v>
      </c>
      <c r="B128" s="59" t="s">
        <v>97</v>
      </c>
      <c r="C128" s="59" t="s">
        <v>84</v>
      </c>
      <c r="D128" s="59" t="s">
        <v>133</v>
      </c>
      <c r="E128" s="59" t="s">
        <v>407</v>
      </c>
      <c r="F128" s="59"/>
      <c r="G128" s="60"/>
      <c r="H128" s="61">
        <f>H129+H130</f>
        <v>1000</v>
      </c>
      <c r="I128" s="61">
        <f t="shared" ref="I128:J128" si="53">I129+I130</f>
        <v>-952</v>
      </c>
      <c r="J128" s="61">
        <f t="shared" si="53"/>
        <v>48</v>
      </c>
    </row>
    <row r="129" spans="1:10" ht="25.5" x14ac:dyDescent="0.2">
      <c r="A129" s="45" t="s">
        <v>74</v>
      </c>
      <c r="B129" s="59" t="s">
        <v>97</v>
      </c>
      <c r="C129" s="59" t="s">
        <v>84</v>
      </c>
      <c r="D129" s="59" t="s">
        <v>133</v>
      </c>
      <c r="E129" s="59" t="s">
        <v>407</v>
      </c>
      <c r="F129" s="59" t="s">
        <v>75</v>
      </c>
      <c r="G129" s="60"/>
      <c r="H129" s="61">
        <v>300</v>
      </c>
      <c r="I129" s="61">
        <v>-252</v>
      </c>
      <c r="J129" s="61">
        <f>H129+I129</f>
        <v>48</v>
      </c>
    </row>
    <row r="130" spans="1:10" ht="38.25" x14ac:dyDescent="0.2">
      <c r="A130" s="40" t="s">
        <v>134</v>
      </c>
      <c r="B130" s="59" t="s">
        <v>97</v>
      </c>
      <c r="C130" s="59" t="s">
        <v>84</v>
      </c>
      <c r="D130" s="59" t="s">
        <v>133</v>
      </c>
      <c r="E130" s="59" t="s">
        <v>407</v>
      </c>
      <c r="F130" s="59" t="s">
        <v>135</v>
      </c>
      <c r="G130" s="60"/>
      <c r="H130" s="61">
        <v>700</v>
      </c>
      <c r="I130" s="61">
        <v>-700</v>
      </c>
      <c r="J130" s="61">
        <f>H130+I130</f>
        <v>0</v>
      </c>
    </row>
    <row r="131" spans="1:10" x14ac:dyDescent="0.2">
      <c r="A131" s="49" t="s">
        <v>136</v>
      </c>
      <c r="B131" s="59" t="s">
        <v>97</v>
      </c>
      <c r="C131" s="59" t="s">
        <v>111</v>
      </c>
      <c r="D131" s="59"/>
      <c r="E131" s="59"/>
      <c r="F131" s="59"/>
      <c r="G131" s="60" t="e">
        <f>#REF!</f>
        <v>#REF!</v>
      </c>
      <c r="H131" s="61">
        <f>H133</f>
        <v>200</v>
      </c>
      <c r="I131" s="61">
        <f>I133</f>
        <v>0</v>
      </c>
      <c r="J131" s="61">
        <f>H131+I131</f>
        <v>200</v>
      </c>
    </row>
    <row r="132" spans="1:10" ht="25.5" x14ac:dyDescent="0.2">
      <c r="A132" s="49" t="s">
        <v>137</v>
      </c>
      <c r="B132" s="59" t="s">
        <v>97</v>
      </c>
      <c r="C132" s="59" t="s">
        <v>111</v>
      </c>
      <c r="D132" s="59" t="s">
        <v>99</v>
      </c>
      <c r="E132" s="59"/>
      <c r="F132" s="59"/>
      <c r="G132" s="60"/>
      <c r="H132" s="61">
        <f>H133</f>
        <v>200</v>
      </c>
      <c r="I132" s="61">
        <f>I133</f>
        <v>0</v>
      </c>
      <c r="J132" s="61">
        <f>H132+I132</f>
        <v>200</v>
      </c>
    </row>
    <row r="133" spans="1:10" x14ac:dyDescent="0.2">
      <c r="A133" s="49" t="s">
        <v>138</v>
      </c>
      <c r="B133" s="59" t="s">
        <v>97</v>
      </c>
      <c r="C133" s="59" t="s">
        <v>111</v>
      </c>
      <c r="D133" s="59" t="s">
        <v>99</v>
      </c>
      <c r="E133" s="59" t="s">
        <v>139</v>
      </c>
      <c r="F133" s="59"/>
      <c r="G133" s="60" t="e">
        <f>#REF!</f>
        <v>#REF!</v>
      </c>
      <c r="H133" s="61">
        <f>H134</f>
        <v>200</v>
      </c>
      <c r="I133" s="61">
        <f>I134</f>
        <v>0</v>
      </c>
      <c r="J133" s="61">
        <f>H133+I133</f>
        <v>200</v>
      </c>
    </row>
    <row r="134" spans="1:10" x14ac:dyDescent="0.2">
      <c r="A134" s="49" t="s">
        <v>140</v>
      </c>
      <c r="B134" s="59" t="s">
        <v>97</v>
      </c>
      <c r="C134" s="59" t="s">
        <v>111</v>
      </c>
      <c r="D134" s="59" t="s">
        <v>99</v>
      </c>
      <c r="E134" s="59" t="s">
        <v>141</v>
      </c>
      <c r="F134" s="59"/>
      <c r="G134" s="60"/>
      <c r="H134" s="61">
        <f>H135</f>
        <v>200</v>
      </c>
      <c r="I134" s="61">
        <f t="shared" ref="I134:J134" si="54">I135</f>
        <v>0</v>
      </c>
      <c r="J134" s="61">
        <f t="shared" si="54"/>
        <v>200</v>
      </c>
    </row>
    <row r="135" spans="1:10" ht="25.5" x14ac:dyDescent="0.2">
      <c r="A135" s="40" t="s">
        <v>142</v>
      </c>
      <c r="B135" s="59" t="s">
        <v>97</v>
      </c>
      <c r="C135" s="59" t="s">
        <v>111</v>
      </c>
      <c r="D135" s="59" t="s">
        <v>99</v>
      </c>
      <c r="E135" s="59" t="s">
        <v>141</v>
      </c>
      <c r="F135" s="59" t="s">
        <v>143</v>
      </c>
      <c r="G135" s="60"/>
      <c r="H135" s="61">
        <v>200</v>
      </c>
      <c r="I135" s="61"/>
      <c r="J135" s="61">
        <f>H135+I135</f>
        <v>200</v>
      </c>
    </row>
    <row r="136" spans="1:10" x14ac:dyDescent="0.2">
      <c r="A136" s="40" t="s">
        <v>343</v>
      </c>
      <c r="B136" s="59" t="s">
        <v>97</v>
      </c>
      <c r="C136" s="59"/>
      <c r="D136" s="59"/>
      <c r="E136" s="59"/>
      <c r="F136" s="59"/>
      <c r="G136" s="60"/>
      <c r="H136" s="61">
        <f>H137+H151+H143+H147</f>
        <v>32190.52</v>
      </c>
      <c r="I136" s="61">
        <f t="shared" ref="I136:J136" si="55">I137+I151+I143+I147</f>
        <v>3088.5</v>
      </c>
      <c r="J136" s="61">
        <f t="shared" si="55"/>
        <v>35279.020000000004</v>
      </c>
    </row>
    <row r="137" spans="1:10" x14ac:dyDescent="0.2">
      <c r="A137" s="49" t="s">
        <v>119</v>
      </c>
      <c r="B137" s="59" t="s">
        <v>97</v>
      </c>
      <c r="C137" s="59" t="s">
        <v>34</v>
      </c>
      <c r="D137" s="59" t="s">
        <v>120</v>
      </c>
      <c r="E137" s="59"/>
      <c r="F137" s="59"/>
      <c r="G137" s="60">
        <f>G138</f>
        <v>0</v>
      </c>
      <c r="H137" s="61">
        <f>H138</f>
        <v>504.4</v>
      </c>
      <c r="I137" s="61">
        <f t="shared" ref="I137:J141" si="56">I138</f>
        <v>0</v>
      </c>
      <c r="J137" s="61">
        <f t="shared" si="56"/>
        <v>504.4</v>
      </c>
    </row>
    <row r="138" spans="1:10" x14ac:dyDescent="0.2">
      <c r="A138" s="44" t="s">
        <v>121</v>
      </c>
      <c r="B138" s="59" t="s">
        <v>97</v>
      </c>
      <c r="C138" s="59" t="s">
        <v>34</v>
      </c>
      <c r="D138" s="59" t="s">
        <v>122</v>
      </c>
      <c r="E138" s="59"/>
      <c r="F138" s="59"/>
      <c r="G138" s="60">
        <f>G151</f>
        <v>0</v>
      </c>
      <c r="H138" s="61">
        <f>H139</f>
        <v>504.4</v>
      </c>
      <c r="I138" s="61">
        <f t="shared" si="56"/>
        <v>0</v>
      </c>
      <c r="J138" s="61">
        <f t="shared" si="56"/>
        <v>504.4</v>
      </c>
    </row>
    <row r="139" spans="1:10" ht="25.5" x14ac:dyDescent="0.2">
      <c r="A139" s="54" t="s">
        <v>123</v>
      </c>
      <c r="B139" s="59" t="s">
        <v>97</v>
      </c>
      <c r="C139" s="59" t="s">
        <v>34</v>
      </c>
      <c r="D139" s="59" t="s">
        <v>122</v>
      </c>
      <c r="E139" s="59" t="s">
        <v>124</v>
      </c>
      <c r="F139" s="59"/>
      <c r="G139" s="60"/>
      <c r="H139" s="61">
        <f>H140</f>
        <v>504.4</v>
      </c>
      <c r="I139" s="61">
        <f t="shared" si="56"/>
        <v>0</v>
      </c>
      <c r="J139" s="61">
        <f t="shared" si="56"/>
        <v>504.4</v>
      </c>
    </row>
    <row r="140" spans="1:10" ht="51" x14ac:dyDescent="0.2">
      <c r="A140" s="54" t="s">
        <v>125</v>
      </c>
      <c r="B140" s="59" t="s">
        <v>97</v>
      </c>
      <c r="C140" s="59" t="s">
        <v>34</v>
      </c>
      <c r="D140" s="59" t="s">
        <v>122</v>
      </c>
      <c r="E140" s="59" t="s">
        <v>126</v>
      </c>
      <c r="F140" s="59"/>
      <c r="G140" s="60"/>
      <c r="H140" s="61">
        <f>H141</f>
        <v>504.4</v>
      </c>
      <c r="I140" s="61">
        <f t="shared" si="56"/>
        <v>0</v>
      </c>
      <c r="J140" s="61">
        <f t="shared" si="56"/>
        <v>504.4</v>
      </c>
    </row>
    <row r="141" spans="1:10" ht="89.25" x14ac:dyDescent="0.2">
      <c r="A141" s="99" t="s">
        <v>127</v>
      </c>
      <c r="B141" s="59" t="s">
        <v>97</v>
      </c>
      <c r="C141" s="59" t="s">
        <v>34</v>
      </c>
      <c r="D141" s="59" t="s">
        <v>122</v>
      </c>
      <c r="E141" s="59" t="s">
        <v>128</v>
      </c>
      <c r="F141" s="59"/>
      <c r="G141" s="60"/>
      <c r="H141" s="61">
        <f>H142</f>
        <v>504.4</v>
      </c>
      <c r="I141" s="61">
        <f t="shared" si="56"/>
        <v>0</v>
      </c>
      <c r="J141" s="61">
        <f t="shared" si="56"/>
        <v>504.4</v>
      </c>
    </row>
    <row r="142" spans="1:10" x14ac:dyDescent="0.2">
      <c r="A142" s="50" t="s">
        <v>129</v>
      </c>
      <c r="B142" s="59" t="s">
        <v>97</v>
      </c>
      <c r="C142" s="59" t="s">
        <v>34</v>
      </c>
      <c r="D142" s="59" t="s">
        <v>122</v>
      </c>
      <c r="E142" s="59" t="s">
        <v>128</v>
      </c>
      <c r="F142" s="59" t="s">
        <v>130</v>
      </c>
      <c r="G142" s="60"/>
      <c r="H142" s="61">
        <v>504.4</v>
      </c>
      <c r="I142" s="61"/>
      <c r="J142" s="61">
        <f>H142+I142</f>
        <v>504.4</v>
      </c>
    </row>
    <row r="143" spans="1:10" x14ac:dyDescent="0.2">
      <c r="A143" s="50" t="s">
        <v>131</v>
      </c>
      <c r="B143" s="59" t="s">
        <v>97</v>
      </c>
      <c r="C143" s="59" t="s">
        <v>84</v>
      </c>
      <c r="D143" s="59" t="s">
        <v>120</v>
      </c>
      <c r="E143" s="59"/>
      <c r="F143" s="59"/>
      <c r="G143" s="60"/>
      <c r="H143" s="61">
        <f>H144</f>
        <v>0</v>
      </c>
      <c r="I143" s="61">
        <f t="shared" ref="I143:J144" si="57">I144</f>
        <v>1088.5</v>
      </c>
      <c r="J143" s="61">
        <f t="shared" si="57"/>
        <v>1088.5</v>
      </c>
    </row>
    <row r="144" spans="1:10" x14ac:dyDescent="0.2">
      <c r="A144" s="50" t="s">
        <v>451</v>
      </c>
      <c r="B144" s="59" t="s">
        <v>97</v>
      </c>
      <c r="C144" s="59" t="s">
        <v>84</v>
      </c>
      <c r="D144" s="59" t="s">
        <v>14</v>
      </c>
      <c r="E144" s="59"/>
      <c r="F144" s="59"/>
      <c r="G144" s="60"/>
      <c r="H144" s="61">
        <f>H145</f>
        <v>0</v>
      </c>
      <c r="I144" s="61">
        <f t="shared" si="57"/>
        <v>1088.5</v>
      </c>
      <c r="J144" s="61">
        <f t="shared" si="57"/>
        <v>1088.5</v>
      </c>
    </row>
    <row r="145" spans="1:10" ht="38.25" x14ac:dyDescent="0.2">
      <c r="A145" s="40" t="s">
        <v>438</v>
      </c>
      <c r="B145" s="59" t="s">
        <v>97</v>
      </c>
      <c r="C145" s="59" t="s">
        <v>84</v>
      </c>
      <c r="D145" s="59" t="s">
        <v>14</v>
      </c>
      <c r="E145" s="59" t="s">
        <v>436</v>
      </c>
      <c r="F145" s="59"/>
      <c r="G145" s="60"/>
      <c r="H145" s="61">
        <f>H146</f>
        <v>0</v>
      </c>
      <c r="I145" s="61">
        <f t="shared" ref="I145:J145" si="58">I146</f>
        <v>1088.5</v>
      </c>
      <c r="J145" s="61">
        <f t="shared" si="58"/>
        <v>1088.5</v>
      </c>
    </row>
    <row r="146" spans="1:10" x14ac:dyDescent="0.2">
      <c r="A146" s="40" t="s">
        <v>439</v>
      </c>
      <c r="B146" s="59" t="s">
        <v>97</v>
      </c>
      <c r="C146" s="59" t="s">
        <v>84</v>
      </c>
      <c r="D146" s="59" t="s">
        <v>14</v>
      </c>
      <c r="E146" s="59" t="s">
        <v>436</v>
      </c>
      <c r="F146" s="59" t="s">
        <v>437</v>
      </c>
      <c r="G146" s="60"/>
      <c r="H146" s="61"/>
      <c r="I146" s="61">
        <f>1000+88.5</f>
        <v>1088.5</v>
      </c>
      <c r="J146" s="61">
        <f>H146+I146</f>
        <v>1088.5</v>
      </c>
    </row>
    <row r="147" spans="1:10" x14ac:dyDescent="0.2">
      <c r="A147" s="40" t="s">
        <v>248</v>
      </c>
      <c r="B147" s="59" t="s">
        <v>97</v>
      </c>
      <c r="C147" s="59" t="s">
        <v>105</v>
      </c>
      <c r="D147" s="59" t="s">
        <v>120</v>
      </c>
      <c r="E147" s="59"/>
      <c r="F147" s="59"/>
      <c r="G147" s="60"/>
      <c r="H147" s="61">
        <f>H148</f>
        <v>0</v>
      </c>
      <c r="I147" s="61">
        <f t="shared" ref="I147:J148" si="59">I148</f>
        <v>2000</v>
      </c>
      <c r="J147" s="61">
        <f t="shared" si="59"/>
        <v>2000</v>
      </c>
    </row>
    <row r="148" spans="1:10" x14ac:dyDescent="0.2">
      <c r="A148" s="40" t="s">
        <v>327</v>
      </c>
      <c r="B148" s="59" t="s">
        <v>97</v>
      </c>
      <c r="C148" s="59" t="s">
        <v>105</v>
      </c>
      <c r="D148" s="59" t="s">
        <v>99</v>
      </c>
      <c r="E148" s="59"/>
      <c r="F148" s="59"/>
      <c r="G148" s="60"/>
      <c r="H148" s="61">
        <f>H149</f>
        <v>0</v>
      </c>
      <c r="I148" s="61">
        <f t="shared" si="59"/>
        <v>2000</v>
      </c>
      <c r="J148" s="61">
        <f t="shared" si="59"/>
        <v>2000</v>
      </c>
    </row>
    <row r="149" spans="1:10" ht="38.25" x14ac:dyDescent="0.2">
      <c r="A149" s="40" t="s">
        <v>438</v>
      </c>
      <c r="B149" s="59" t="s">
        <v>97</v>
      </c>
      <c r="C149" s="59" t="s">
        <v>105</v>
      </c>
      <c r="D149" s="59" t="s">
        <v>99</v>
      </c>
      <c r="E149" s="59" t="s">
        <v>436</v>
      </c>
      <c r="F149" s="59"/>
      <c r="G149" s="60"/>
      <c r="H149" s="61">
        <f>H150</f>
        <v>0</v>
      </c>
      <c r="I149" s="61">
        <f t="shared" ref="I149:J149" si="60">I150</f>
        <v>2000</v>
      </c>
      <c r="J149" s="61">
        <f t="shared" si="60"/>
        <v>2000</v>
      </c>
    </row>
    <row r="150" spans="1:10" x14ac:dyDescent="0.2">
      <c r="A150" s="40" t="s">
        <v>439</v>
      </c>
      <c r="B150" s="59" t="s">
        <v>97</v>
      </c>
      <c r="C150" s="59" t="s">
        <v>105</v>
      </c>
      <c r="D150" s="59" t="s">
        <v>99</v>
      </c>
      <c r="E150" s="59" t="s">
        <v>436</v>
      </c>
      <c r="F150" s="59" t="s">
        <v>437</v>
      </c>
      <c r="G150" s="60"/>
      <c r="H150" s="61"/>
      <c r="I150" s="61">
        <v>2000</v>
      </c>
      <c r="J150" s="61">
        <f>H150+I150</f>
        <v>2000</v>
      </c>
    </row>
    <row r="151" spans="1:10" ht="25.5" x14ac:dyDescent="0.2">
      <c r="A151" s="49" t="s">
        <v>144</v>
      </c>
      <c r="B151" s="59" t="s">
        <v>97</v>
      </c>
      <c r="C151" s="59" t="s">
        <v>145</v>
      </c>
      <c r="D151" s="59" t="s">
        <v>120</v>
      </c>
      <c r="E151" s="59"/>
      <c r="F151" s="59"/>
      <c r="G151" s="60"/>
      <c r="H151" s="61">
        <f>H152+H160</f>
        <v>31686.12</v>
      </c>
      <c r="I151" s="61">
        <f>I152+I160</f>
        <v>0</v>
      </c>
      <c r="J151" s="61">
        <f>J152+J160</f>
        <v>31686.12</v>
      </c>
    </row>
    <row r="152" spans="1:10" ht="25.5" x14ac:dyDescent="0.2">
      <c r="A152" s="49" t="s">
        <v>146</v>
      </c>
      <c r="B152" s="59" t="s">
        <v>97</v>
      </c>
      <c r="C152" s="59" t="s">
        <v>145</v>
      </c>
      <c r="D152" s="59" t="s">
        <v>99</v>
      </c>
      <c r="E152" s="59"/>
      <c r="F152" s="59"/>
      <c r="G152" s="60"/>
      <c r="H152" s="61">
        <f t="shared" ref="H152" si="61">H157+H153</f>
        <v>30166.12</v>
      </c>
      <c r="I152" s="61">
        <f>I157+I153</f>
        <v>0</v>
      </c>
      <c r="J152" s="61">
        <f>J157+J153</f>
        <v>30166.12</v>
      </c>
    </row>
    <row r="153" spans="1:10" ht="25.5" x14ac:dyDescent="0.2">
      <c r="A153" s="54" t="s">
        <v>123</v>
      </c>
      <c r="B153" s="59" t="s">
        <v>97</v>
      </c>
      <c r="C153" s="59" t="s">
        <v>145</v>
      </c>
      <c r="D153" s="59" t="s">
        <v>99</v>
      </c>
      <c r="E153" s="59" t="s">
        <v>126</v>
      </c>
      <c r="F153" s="59"/>
      <c r="G153" s="60"/>
      <c r="H153" s="61">
        <f>H154</f>
        <v>9309</v>
      </c>
      <c r="I153" s="61">
        <f t="shared" ref="I153:J155" si="62">I154</f>
        <v>0</v>
      </c>
      <c r="J153" s="61">
        <f t="shared" si="62"/>
        <v>9309</v>
      </c>
    </row>
    <row r="154" spans="1:10" ht="76.5" x14ac:dyDescent="0.2">
      <c r="A154" s="99" t="s">
        <v>147</v>
      </c>
      <c r="B154" s="69" t="s">
        <v>97</v>
      </c>
      <c r="C154" s="69" t="s">
        <v>145</v>
      </c>
      <c r="D154" s="69" t="s">
        <v>99</v>
      </c>
      <c r="E154" s="69" t="s">
        <v>148</v>
      </c>
      <c r="F154" s="69"/>
      <c r="G154" s="60"/>
      <c r="H154" s="61">
        <f>H155</f>
        <v>9309</v>
      </c>
      <c r="I154" s="61">
        <f t="shared" si="62"/>
        <v>0</v>
      </c>
      <c r="J154" s="61">
        <f t="shared" si="62"/>
        <v>9309</v>
      </c>
    </row>
    <row r="155" spans="1:10" ht="76.5" x14ac:dyDescent="0.2">
      <c r="A155" s="99" t="s">
        <v>149</v>
      </c>
      <c r="B155" s="69" t="s">
        <v>97</v>
      </c>
      <c r="C155" s="69" t="s">
        <v>145</v>
      </c>
      <c r="D155" s="69" t="s">
        <v>99</v>
      </c>
      <c r="E155" s="69" t="s">
        <v>150</v>
      </c>
      <c r="F155" s="69"/>
      <c r="G155" s="60"/>
      <c r="H155" s="61">
        <f>H156</f>
        <v>9309</v>
      </c>
      <c r="I155" s="61">
        <f t="shared" si="62"/>
        <v>0</v>
      </c>
      <c r="J155" s="61">
        <f t="shared" si="62"/>
        <v>9309</v>
      </c>
    </row>
    <row r="156" spans="1:10" x14ac:dyDescent="0.2">
      <c r="A156" s="45" t="s">
        <v>151</v>
      </c>
      <c r="B156" s="69" t="s">
        <v>97</v>
      </c>
      <c r="C156" s="69" t="s">
        <v>145</v>
      </c>
      <c r="D156" s="69" t="s">
        <v>99</v>
      </c>
      <c r="E156" s="69" t="s">
        <v>150</v>
      </c>
      <c r="F156" s="69" t="s">
        <v>152</v>
      </c>
      <c r="G156" s="60"/>
      <c r="H156" s="61">
        <v>9309</v>
      </c>
      <c r="I156" s="61"/>
      <c r="J156" s="61">
        <f>H156+I156</f>
        <v>9309</v>
      </c>
    </row>
    <row r="157" spans="1:10" x14ac:dyDescent="0.2">
      <c r="A157" s="44" t="s">
        <v>153</v>
      </c>
      <c r="B157" s="59" t="s">
        <v>97</v>
      </c>
      <c r="C157" s="59" t="s">
        <v>145</v>
      </c>
      <c r="D157" s="59" t="s">
        <v>99</v>
      </c>
      <c r="E157" s="59" t="s">
        <v>154</v>
      </c>
      <c r="F157" s="59"/>
      <c r="G157" s="60"/>
      <c r="H157" s="61">
        <f>H158</f>
        <v>20857.12</v>
      </c>
      <c r="I157" s="61">
        <f t="shared" ref="I157:J157" si="63">I158</f>
        <v>0</v>
      </c>
      <c r="J157" s="61">
        <f t="shared" si="63"/>
        <v>20857.12</v>
      </c>
    </row>
    <row r="158" spans="1:10" ht="25.5" x14ac:dyDescent="0.2">
      <c r="A158" s="44" t="s">
        <v>156</v>
      </c>
      <c r="B158" s="59" t="s">
        <v>97</v>
      </c>
      <c r="C158" s="59" t="s">
        <v>145</v>
      </c>
      <c r="D158" s="59" t="s">
        <v>99</v>
      </c>
      <c r="E158" s="59" t="s">
        <v>157</v>
      </c>
      <c r="F158" s="59"/>
      <c r="G158" s="60"/>
      <c r="H158" s="61">
        <f>H159</f>
        <v>20857.12</v>
      </c>
      <c r="I158" s="61">
        <f t="shared" ref="I158:J158" si="64">I159</f>
        <v>0</v>
      </c>
      <c r="J158" s="61">
        <f t="shared" si="64"/>
        <v>20857.12</v>
      </c>
    </row>
    <row r="159" spans="1:10" ht="25.5" x14ac:dyDescent="0.2">
      <c r="A159" s="40" t="s">
        <v>155</v>
      </c>
      <c r="B159" s="59" t="s">
        <v>97</v>
      </c>
      <c r="C159" s="59" t="s">
        <v>145</v>
      </c>
      <c r="D159" s="59" t="s">
        <v>99</v>
      </c>
      <c r="E159" s="59" t="s">
        <v>157</v>
      </c>
      <c r="F159" s="59" t="s">
        <v>152</v>
      </c>
      <c r="G159" s="60"/>
      <c r="H159" s="61">
        <v>20857.12</v>
      </c>
      <c r="I159" s="61"/>
      <c r="J159" s="61">
        <f>H159+I159</f>
        <v>20857.12</v>
      </c>
    </row>
    <row r="160" spans="1:10" x14ac:dyDescent="0.2">
      <c r="A160" s="89" t="s">
        <v>435</v>
      </c>
      <c r="B160" s="59" t="s">
        <v>97</v>
      </c>
      <c r="C160" s="59" t="s">
        <v>145</v>
      </c>
      <c r="D160" s="59" t="s">
        <v>122</v>
      </c>
      <c r="E160" s="59"/>
      <c r="F160" s="59"/>
      <c r="G160" s="60"/>
      <c r="H160" s="61">
        <f>H161</f>
        <v>1520</v>
      </c>
      <c r="I160" s="61">
        <f t="shared" ref="I160:J161" si="65">I161</f>
        <v>0</v>
      </c>
      <c r="J160" s="61">
        <f t="shared" si="65"/>
        <v>1520</v>
      </c>
    </row>
    <row r="161" spans="1:10" ht="38.25" x14ac:dyDescent="0.2">
      <c r="A161" s="40" t="s">
        <v>438</v>
      </c>
      <c r="B161" s="59" t="s">
        <v>97</v>
      </c>
      <c r="C161" s="59" t="s">
        <v>145</v>
      </c>
      <c r="D161" s="59" t="s">
        <v>122</v>
      </c>
      <c r="E161" s="59" t="s">
        <v>436</v>
      </c>
      <c r="F161" s="59"/>
      <c r="G161" s="60"/>
      <c r="H161" s="61">
        <f>H162</f>
        <v>1520</v>
      </c>
      <c r="I161" s="61">
        <f t="shared" si="65"/>
        <v>0</v>
      </c>
      <c r="J161" s="61">
        <f t="shared" si="65"/>
        <v>1520</v>
      </c>
    </row>
    <row r="162" spans="1:10" x14ac:dyDescent="0.2">
      <c r="A162" s="40" t="s">
        <v>439</v>
      </c>
      <c r="B162" s="59" t="s">
        <v>97</v>
      </c>
      <c r="C162" s="59" t="s">
        <v>145</v>
      </c>
      <c r="D162" s="59" t="s">
        <v>122</v>
      </c>
      <c r="E162" s="59" t="s">
        <v>436</v>
      </c>
      <c r="F162" s="59" t="s">
        <v>437</v>
      </c>
      <c r="G162" s="60"/>
      <c r="H162" s="61">
        <v>1520</v>
      </c>
      <c r="I162" s="61"/>
      <c r="J162" s="61">
        <f>H162+I162</f>
        <v>1520</v>
      </c>
    </row>
    <row r="163" spans="1:10" x14ac:dyDescent="0.2">
      <c r="A163" s="43" t="s">
        <v>158</v>
      </c>
      <c r="B163" s="62" t="s">
        <v>159</v>
      </c>
      <c r="C163" s="62"/>
      <c r="D163" s="62"/>
      <c r="E163" s="62"/>
      <c r="F163" s="62"/>
      <c r="G163" s="63" t="e">
        <f>G164+G238+G259+G289+#REF!+#REF!+#REF!+G225</f>
        <v>#REF!</v>
      </c>
      <c r="H163" s="130">
        <f>H164+H225+H238+H259+H289+H334+H362+H315</f>
        <v>61766.662999999993</v>
      </c>
      <c r="I163" s="130">
        <f>I164+I225+I238+I259+I289+I334+I362+I315</f>
        <v>1915.076</v>
      </c>
      <c r="J163" s="130">
        <f>J164+J225+J238+J259+J289+J334+J362+J315</f>
        <v>63681.739000000001</v>
      </c>
    </row>
    <row r="164" spans="1:10" x14ac:dyDescent="0.2">
      <c r="A164" s="37" t="s">
        <v>160</v>
      </c>
      <c r="B164" s="59" t="s">
        <v>159</v>
      </c>
      <c r="C164" s="59" t="s">
        <v>99</v>
      </c>
      <c r="D164" s="59"/>
      <c r="E164" s="59"/>
      <c r="F164" s="59"/>
      <c r="G164" s="64" t="e">
        <f>#REF!+G165+G172+#REF!+#REF!+#REF!</f>
        <v>#REF!</v>
      </c>
      <c r="H164" s="61">
        <f>H165+H172+H194+H188</f>
        <v>25132.292999999998</v>
      </c>
      <c r="I164" s="61">
        <f>I165+I172+I194+I188</f>
        <v>0</v>
      </c>
      <c r="J164" s="61">
        <f>J165+J172+J194+J188</f>
        <v>25132.292999999998</v>
      </c>
    </row>
    <row r="165" spans="1:10" ht="38.25" x14ac:dyDescent="0.2">
      <c r="A165" s="37" t="s">
        <v>162</v>
      </c>
      <c r="B165" s="59" t="s">
        <v>159</v>
      </c>
      <c r="C165" s="59" t="s">
        <v>99</v>
      </c>
      <c r="D165" s="59" t="s">
        <v>122</v>
      </c>
      <c r="E165" s="59"/>
      <c r="F165" s="59"/>
      <c r="G165" s="60" t="e">
        <f>G166</f>
        <v>#REF!</v>
      </c>
      <c r="H165" s="131">
        <f>H166</f>
        <v>1402.65</v>
      </c>
      <c r="I165" s="61">
        <f>I166</f>
        <v>0</v>
      </c>
      <c r="J165" s="61">
        <f>H165+I165</f>
        <v>1402.65</v>
      </c>
    </row>
    <row r="166" spans="1:10" x14ac:dyDescent="0.2">
      <c r="A166" s="37" t="s">
        <v>118</v>
      </c>
      <c r="B166" s="59" t="s">
        <v>159</v>
      </c>
      <c r="C166" s="59" t="s">
        <v>99</v>
      </c>
      <c r="D166" s="59" t="s">
        <v>122</v>
      </c>
      <c r="E166" s="59" t="s">
        <v>67</v>
      </c>
      <c r="F166" s="59"/>
      <c r="G166" s="60" t="e">
        <f>G169+#REF!</f>
        <v>#REF!</v>
      </c>
      <c r="H166" s="131">
        <f>H169+H167</f>
        <v>1402.65</v>
      </c>
      <c r="I166" s="131">
        <f t="shared" ref="I166:J166" si="66">I169+I167</f>
        <v>0</v>
      </c>
      <c r="J166" s="131">
        <f t="shared" si="66"/>
        <v>1402.65</v>
      </c>
    </row>
    <row r="167" spans="1:10" s="3" customFormat="1" ht="25.5" x14ac:dyDescent="0.2">
      <c r="A167" s="51" t="s">
        <v>163</v>
      </c>
      <c r="B167" s="68">
        <v>800</v>
      </c>
      <c r="C167" s="69" t="s">
        <v>99</v>
      </c>
      <c r="D167" s="69" t="s">
        <v>122</v>
      </c>
      <c r="E167" s="69" t="s">
        <v>164</v>
      </c>
      <c r="F167" s="69"/>
      <c r="G167" s="60"/>
      <c r="H167" s="131">
        <f>H168</f>
        <v>953.72</v>
      </c>
      <c r="I167" s="131">
        <f t="shared" ref="I167:J167" si="67">I168</f>
        <v>0</v>
      </c>
      <c r="J167" s="131">
        <f t="shared" si="67"/>
        <v>953.72</v>
      </c>
    </row>
    <row r="168" spans="1:10" ht="25.5" x14ac:dyDescent="0.2">
      <c r="A168" s="46" t="s">
        <v>70</v>
      </c>
      <c r="B168" s="68">
        <v>800</v>
      </c>
      <c r="C168" s="69" t="s">
        <v>99</v>
      </c>
      <c r="D168" s="69" t="s">
        <v>122</v>
      </c>
      <c r="E168" s="69" t="s">
        <v>164</v>
      </c>
      <c r="F168" s="69" t="s">
        <v>71</v>
      </c>
      <c r="G168" s="60"/>
      <c r="H168" s="131">
        <v>953.72</v>
      </c>
      <c r="I168" s="61"/>
      <c r="J168" s="61">
        <f>H168+I168</f>
        <v>953.72</v>
      </c>
    </row>
    <row r="169" spans="1:10" x14ac:dyDescent="0.2">
      <c r="A169" s="37" t="s">
        <v>68</v>
      </c>
      <c r="B169" s="59" t="s">
        <v>159</v>
      </c>
      <c r="C169" s="59" t="s">
        <v>99</v>
      </c>
      <c r="D169" s="59" t="s">
        <v>122</v>
      </c>
      <c r="E169" s="59" t="s">
        <v>69</v>
      </c>
      <c r="F169" s="59"/>
      <c r="G169" s="60" t="e">
        <f>#REF!</f>
        <v>#REF!</v>
      </c>
      <c r="H169" s="61">
        <f>H170+H171</f>
        <v>448.93</v>
      </c>
      <c r="I169" s="61">
        <f t="shared" ref="I169:J169" si="68">I170+I171</f>
        <v>0</v>
      </c>
      <c r="J169" s="61">
        <f t="shared" si="68"/>
        <v>448.93</v>
      </c>
    </row>
    <row r="170" spans="1:10" ht="25.5" x14ac:dyDescent="0.2">
      <c r="A170" s="46" t="s">
        <v>70</v>
      </c>
      <c r="B170" s="59" t="s">
        <v>159</v>
      </c>
      <c r="C170" s="59" t="s">
        <v>99</v>
      </c>
      <c r="D170" s="59" t="s">
        <v>122</v>
      </c>
      <c r="E170" s="59" t="s">
        <v>69</v>
      </c>
      <c r="F170" s="59" t="s">
        <v>71</v>
      </c>
      <c r="G170" s="60"/>
      <c r="H170" s="131">
        <v>398.93</v>
      </c>
      <c r="I170" s="61"/>
      <c r="J170" s="61">
        <f>H170+I170</f>
        <v>398.93</v>
      </c>
    </row>
    <row r="171" spans="1:10" ht="25.5" x14ac:dyDescent="0.2">
      <c r="A171" s="45" t="s">
        <v>72</v>
      </c>
      <c r="B171" s="59" t="s">
        <v>159</v>
      </c>
      <c r="C171" s="59" t="s">
        <v>99</v>
      </c>
      <c r="D171" s="59" t="s">
        <v>122</v>
      </c>
      <c r="E171" s="59" t="s">
        <v>69</v>
      </c>
      <c r="F171" s="59" t="s">
        <v>73</v>
      </c>
      <c r="G171" s="60"/>
      <c r="H171" s="131">
        <v>50</v>
      </c>
      <c r="I171" s="61"/>
      <c r="J171" s="61">
        <f>H171+I171</f>
        <v>50</v>
      </c>
    </row>
    <row r="172" spans="1:10" ht="38.25" x14ac:dyDescent="0.2">
      <c r="A172" s="37" t="s">
        <v>100</v>
      </c>
      <c r="B172" s="59" t="s">
        <v>159</v>
      </c>
      <c r="C172" s="59" t="s">
        <v>99</v>
      </c>
      <c r="D172" s="59" t="s">
        <v>84</v>
      </c>
      <c r="E172" s="59"/>
      <c r="F172" s="59"/>
      <c r="G172" s="60" t="e">
        <f>G183+#REF!+#REF!</f>
        <v>#REF!</v>
      </c>
      <c r="H172" s="131">
        <f>H183+H173+H177</f>
        <v>12032.73</v>
      </c>
      <c r="I172" s="131">
        <f t="shared" ref="I172:J172" si="69">I183+I173+I177</f>
        <v>0</v>
      </c>
      <c r="J172" s="131">
        <f t="shared" si="69"/>
        <v>12032.73</v>
      </c>
    </row>
    <row r="173" spans="1:10" ht="25.5" x14ac:dyDescent="0.2">
      <c r="A173" s="54" t="s">
        <v>165</v>
      </c>
      <c r="B173" s="59" t="s">
        <v>159</v>
      </c>
      <c r="C173" s="59" t="s">
        <v>99</v>
      </c>
      <c r="D173" s="59" t="s">
        <v>84</v>
      </c>
      <c r="E173" s="59" t="s">
        <v>166</v>
      </c>
      <c r="F173" s="59"/>
      <c r="G173" s="60"/>
      <c r="H173" s="131">
        <f>H174</f>
        <v>0.7</v>
      </c>
      <c r="I173" s="131">
        <f t="shared" ref="I173:J175" si="70">I174</f>
        <v>0</v>
      </c>
      <c r="J173" s="131">
        <f t="shared" si="70"/>
        <v>0.7</v>
      </c>
    </row>
    <row r="174" spans="1:10" ht="38.25" x14ac:dyDescent="0.2">
      <c r="A174" s="54" t="s">
        <v>167</v>
      </c>
      <c r="B174" s="59" t="s">
        <v>159</v>
      </c>
      <c r="C174" s="59" t="s">
        <v>99</v>
      </c>
      <c r="D174" s="59" t="s">
        <v>84</v>
      </c>
      <c r="E174" s="59" t="s">
        <v>168</v>
      </c>
      <c r="F174" s="59"/>
      <c r="G174" s="60"/>
      <c r="H174" s="131">
        <f>H175</f>
        <v>0.7</v>
      </c>
      <c r="I174" s="131">
        <f t="shared" si="70"/>
        <v>0</v>
      </c>
      <c r="J174" s="131">
        <f t="shared" si="70"/>
        <v>0.7</v>
      </c>
    </row>
    <row r="175" spans="1:10" ht="89.25" x14ac:dyDescent="0.2">
      <c r="A175" s="54" t="s">
        <v>169</v>
      </c>
      <c r="B175" s="59" t="s">
        <v>159</v>
      </c>
      <c r="C175" s="59" t="s">
        <v>99</v>
      </c>
      <c r="D175" s="59" t="s">
        <v>84</v>
      </c>
      <c r="E175" s="59" t="s">
        <v>454</v>
      </c>
      <c r="F175" s="59"/>
      <c r="G175" s="60"/>
      <c r="H175" s="131">
        <f>H176</f>
        <v>0.7</v>
      </c>
      <c r="I175" s="131">
        <f t="shared" si="70"/>
        <v>0</v>
      </c>
      <c r="J175" s="131">
        <f t="shared" si="70"/>
        <v>0.7</v>
      </c>
    </row>
    <row r="176" spans="1:10" ht="25.5" x14ac:dyDescent="0.2">
      <c r="A176" s="45" t="s">
        <v>74</v>
      </c>
      <c r="B176" s="59" t="s">
        <v>159</v>
      </c>
      <c r="C176" s="59" t="s">
        <v>99</v>
      </c>
      <c r="D176" s="59" t="s">
        <v>84</v>
      </c>
      <c r="E176" s="59" t="s">
        <v>454</v>
      </c>
      <c r="F176" s="59" t="s">
        <v>75</v>
      </c>
      <c r="G176" s="60"/>
      <c r="H176" s="131">
        <v>0.7</v>
      </c>
      <c r="I176" s="131"/>
      <c r="J176" s="131">
        <f>I176+H176</f>
        <v>0.7</v>
      </c>
    </row>
    <row r="177" spans="1:10" ht="25.5" x14ac:dyDescent="0.2">
      <c r="A177" s="54" t="s">
        <v>123</v>
      </c>
      <c r="B177" s="59" t="s">
        <v>159</v>
      </c>
      <c r="C177" s="59" t="s">
        <v>99</v>
      </c>
      <c r="D177" s="59" t="s">
        <v>84</v>
      </c>
      <c r="E177" s="59" t="s">
        <v>124</v>
      </c>
      <c r="F177" s="59"/>
      <c r="G177" s="60"/>
      <c r="H177" s="131">
        <f>H178</f>
        <v>765</v>
      </c>
      <c r="I177" s="131">
        <f t="shared" ref="I177:J177" si="71">I178</f>
        <v>0</v>
      </c>
      <c r="J177" s="131">
        <f t="shared" si="71"/>
        <v>765</v>
      </c>
    </row>
    <row r="178" spans="1:10" ht="51" x14ac:dyDescent="0.2">
      <c r="A178" s="54" t="s">
        <v>125</v>
      </c>
      <c r="B178" s="59" t="s">
        <v>159</v>
      </c>
      <c r="C178" s="59" t="s">
        <v>99</v>
      </c>
      <c r="D178" s="59" t="s">
        <v>84</v>
      </c>
      <c r="E178" s="59" t="s">
        <v>126</v>
      </c>
      <c r="F178" s="59"/>
      <c r="G178" s="60"/>
      <c r="H178" s="131">
        <f t="shared" ref="H178:J178" si="72">H179</f>
        <v>765</v>
      </c>
      <c r="I178" s="131">
        <f t="shared" si="72"/>
        <v>0</v>
      </c>
      <c r="J178" s="131">
        <f t="shared" si="72"/>
        <v>765</v>
      </c>
    </row>
    <row r="179" spans="1:10" ht="89.25" x14ac:dyDescent="0.2">
      <c r="A179" s="54" t="s">
        <v>170</v>
      </c>
      <c r="B179" s="59" t="s">
        <v>159</v>
      </c>
      <c r="C179" s="59" t="s">
        <v>99</v>
      </c>
      <c r="D179" s="59" t="s">
        <v>84</v>
      </c>
      <c r="E179" s="59" t="s">
        <v>171</v>
      </c>
      <c r="F179" s="59"/>
      <c r="G179" s="60"/>
      <c r="H179" s="131">
        <f>H180+H181+H182</f>
        <v>765</v>
      </c>
      <c r="I179" s="131">
        <f t="shared" ref="I179:J179" si="73">I180+I181+I182</f>
        <v>0</v>
      </c>
      <c r="J179" s="131">
        <f t="shared" si="73"/>
        <v>765</v>
      </c>
    </row>
    <row r="180" spans="1:10" ht="25.5" x14ac:dyDescent="0.2">
      <c r="A180" s="46" t="s">
        <v>70</v>
      </c>
      <c r="B180" s="59" t="s">
        <v>159</v>
      </c>
      <c r="C180" s="59" t="s">
        <v>99</v>
      </c>
      <c r="D180" s="59" t="s">
        <v>84</v>
      </c>
      <c r="E180" s="59" t="s">
        <v>171</v>
      </c>
      <c r="F180" s="59" t="s">
        <v>71</v>
      </c>
      <c r="G180" s="60"/>
      <c r="H180" s="131">
        <v>492.41</v>
      </c>
      <c r="I180" s="61"/>
      <c r="J180" s="131">
        <f>H180+I180</f>
        <v>492.41</v>
      </c>
    </row>
    <row r="181" spans="1:10" ht="25.5" x14ac:dyDescent="0.2">
      <c r="A181" s="45" t="s">
        <v>72</v>
      </c>
      <c r="B181" s="59" t="s">
        <v>159</v>
      </c>
      <c r="C181" s="59" t="s">
        <v>99</v>
      </c>
      <c r="D181" s="59" t="s">
        <v>84</v>
      </c>
      <c r="E181" s="59" t="s">
        <v>171</v>
      </c>
      <c r="F181" s="59" t="s">
        <v>73</v>
      </c>
      <c r="G181" s="60"/>
      <c r="H181" s="131">
        <v>1</v>
      </c>
      <c r="I181" s="61"/>
      <c r="J181" s="131">
        <f>H181+I181</f>
        <v>1</v>
      </c>
    </row>
    <row r="182" spans="1:10" ht="25.5" x14ac:dyDescent="0.2">
      <c r="A182" s="45" t="s">
        <v>74</v>
      </c>
      <c r="B182" s="59" t="s">
        <v>159</v>
      </c>
      <c r="C182" s="59" t="s">
        <v>99</v>
      </c>
      <c r="D182" s="59" t="s">
        <v>84</v>
      </c>
      <c r="E182" s="59" t="s">
        <v>171</v>
      </c>
      <c r="F182" s="59" t="s">
        <v>75</v>
      </c>
      <c r="G182" s="60"/>
      <c r="H182" s="131">
        <v>271.58999999999997</v>
      </c>
      <c r="I182" s="131"/>
      <c r="J182" s="131">
        <f>H182+I182</f>
        <v>271.58999999999997</v>
      </c>
    </row>
    <row r="183" spans="1:10" x14ac:dyDescent="0.2">
      <c r="A183" s="37" t="s">
        <v>118</v>
      </c>
      <c r="B183" s="59" t="s">
        <v>159</v>
      </c>
      <c r="C183" s="59" t="s">
        <v>99</v>
      </c>
      <c r="D183" s="59" t="s">
        <v>84</v>
      </c>
      <c r="E183" s="59" t="s">
        <v>67</v>
      </c>
      <c r="F183" s="59"/>
      <c r="G183" s="60" t="e">
        <f>G186</f>
        <v>#REF!</v>
      </c>
      <c r="H183" s="131">
        <f>H186+H184</f>
        <v>11267.029999999999</v>
      </c>
      <c r="I183" s="131">
        <f t="shared" ref="I183" si="74">I186+I184</f>
        <v>0</v>
      </c>
      <c r="J183" s="131">
        <f>J186+J184</f>
        <v>11267.029999999999</v>
      </c>
    </row>
    <row r="184" spans="1:10" x14ac:dyDescent="0.2">
      <c r="A184" s="37" t="s">
        <v>441</v>
      </c>
      <c r="B184" s="59" t="s">
        <v>159</v>
      </c>
      <c r="C184" s="59" t="s">
        <v>99</v>
      </c>
      <c r="D184" s="59" t="s">
        <v>84</v>
      </c>
      <c r="E184" s="59" t="s">
        <v>161</v>
      </c>
      <c r="F184" s="59"/>
      <c r="G184" s="60"/>
      <c r="H184" s="131">
        <f t="shared" ref="H184:J184" si="75">H185</f>
        <v>4058.87</v>
      </c>
      <c r="I184" s="131">
        <f t="shared" si="75"/>
        <v>0</v>
      </c>
      <c r="J184" s="131">
        <f t="shared" si="75"/>
        <v>4058.87</v>
      </c>
    </row>
    <row r="185" spans="1:10" ht="25.5" x14ac:dyDescent="0.2">
      <c r="A185" s="46" t="s">
        <v>70</v>
      </c>
      <c r="B185" s="59" t="s">
        <v>159</v>
      </c>
      <c r="C185" s="59" t="s">
        <v>99</v>
      </c>
      <c r="D185" s="59" t="s">
        <v>84</v>
      </c>
      <c r="E185" s="59" t="s">
        <v>161</v>
      </c>
      <c r="F185" s="59" t="s">
        <v>71</v>
      </c>
      <c r="G185" s="60"/>
      <c r="H185" s="131">
        <v>4058.87</v>
      </c>
      <c r="I185" s="61"/>
      <c r="J185" s="61">
        <f>H185+I185</f>
        <v>4058.87</v>
      </c>
    </row>
    <row r="186" spans="1:10" x14ac:dyDescent="0.2">
      <c r="A186" s="37" t="s">
        <v>68</v>
      </c>
      <c r="B186" s="59" t="s">
        <v>159</v>
      </c>
      <c r="C186" s="59" t="s">
        <v>99</v>
      </c>
      <c r="D186" s="59" t="s">
        <v>84</v>
      </c>
      <c r="E186" s="59" t="s">
        <v>69</v>
      </c>
      <c r="F186" s="59"/>
      <c r="G186" s="60" t="e">
        <f>#REF!+#REF!</f>
        <v>#REF!</v>
      </c>
      <c r="H186" s="61">
        <f>H187</f>
        <v>7208.16</v>
      </c>
      <c r="I186" s="61">
        <f t="shared" ref="I186:J186" si="76">I187</f>
        <v>0</v>
      </c>
      <c r="J186" s="61">
        <f t="shared" si="76"/>
        <v>7208.16</v>
      </c>
    </row>
    <row r="187" spans="1:10" ht="25.5" x14ac:dyDescent="0.2">
      <c r="A187" s="46" t="s">
        <v>70</v>
      </c>
      <c r="B187" s="59" t="s">
        <v>159</v>
      </c>
      <c r="C187" s="59" t="s">
        <v>99</v>
      </c>
      <c r="D187" s="59" t="s">
        <v>84</v>
      </c>
      <c r="E187" s="59" t="s">
        <v>69</v>
      </c>
      <c r="F187" s="59" t="s">
        <v>71</v>
      </c>
      <c r="G187" s="60"/>
      <c r="H187" s="61">
        <v>7208.16</v>
      </c>
      <c r="I187" s="61"/>
      <c r="J187" s="61">
        <f t="shared" ref="J187:J193" si="77">H187+I187</f>
        <v>7208.16</v>
      </c>
    </row>
    <row r="188" spans="1:10" ht="25.5" x14ac:dyDescent="0.2">
      <c r="A188" s="49" t="s">
        <v>102</v>
      </c>
      <c r="B188" s="59" t="s">
        <v>159</v>
      </c>
      <c r="C188" s="59" t="s">
        <v>99</v>
      </c>
      <c r="D188" s="59" t="s">
        <v>103</v>
      </c>
      <c r="E188" s="59"/>
      <c r="F188" s="59"/>
      <c r="G188" s="60" t="e">
        <f>G189</f>
        <v>#REF!</v>
      </c>
      <c r="H188" s="61">
        <f>H189</f>
        <v>838.07</v>
      </c>
      <c r="I188" s="61">
        <f>I189</f>
        <v>0</v>
      </c>
      <c r="J188" s="61">
        <f t="shared" si="77"/>
        <v>838.07</v>
      </c>
    </row>
    <row r="189" spans="1:10" ht="38.25" x14ac:dyDescent="0.2">
      <c r="A189" s="49" t="s">
        <v>101</v>
      </c>
      <c r="B189" s="59" t="s">
        <v>159</v>
      </c>
      <c r="C189" s="59" t="s">
        <v>99</v>
      </c>
      <c r="D189" s="59" t="s">
        <v>103</v>
      </c>
      <c r="E189" s="59" t="s">
        <v>67</v>
      </c>
      <c r="F189" s="59"/>
      <c r="G189" s="60" t="e">
        <f>#REF!+#REF!</f>
        <v>#REF!</v>
      </c>
      <c r="H189" s="61">
        <f>H190+H191+H192+H193</f>
        <v>838.07</v>
      </c>
      <c r="I189" s="61">
        <f>I190+I191+I192+I193</f>
        <v>0</v>
      </c>
      <c r="J189" s="61">
        <f t="shared" si="77"/>
        <v>838.07</v>
      </c>
    </row>
    <row r="190" spans="1:10" ht="25.5" x14ac:dyDescent="0.2">
      <c r="A190" s="46" t="s">
        <v>70</v>
      </c>
      <c r="B190" s="59" t="s">
        <v>159</v>
      </c>
      <c r="C190" s="59" t="s">
        <v>99</v>
      </c>
      <c r="D190" s="59" t="s">
        <v>103</v>
      </c>
      <c r="E190" s="59" t="s">
        <v>69</v>
      </c>
      <c r="F190" s="59" t="s">
        <v>71</v>
      </c>
      <c r="G190" s="60"/>
      <c r="H190" s="61">
        <v>828.07</v>
      </c>
      <c r="I190" s="61"/>
      <c r="J190" s="61">
        <f t="shared" si="77"/>
        <v>828.07</v>
      </c>
    </row>
    <row r="191" spans="1:10" ht="25.5" x14ac:dyDescent="0.2">
      <c r="A191" s="45" t="s">
        <v>72</v>
      </c>
      <c r="B191" s="59" t="s">
        <v>159</v>
      </c>
      <c r="C191" s="59" t="s">
        <v>99</v>
      </c>
      <c r="D191" s="59" t="s">
        <v>103</v>
      </c>
      <c r="E191" s="59" t="s">
        <v>69</v>
      </c>
      <c r="F191" s="59" t="s">
        <v>73</v>
      </c>
      <c r="G191" s="60"/>
      <c r="H191" s="61"/>
      <c r="I191" s="61"/>
      <c r="J191" s="61">
        <f t="shared" si="77"/>
        <v>0</v>
      </c>
    </row>
    <row r="192" spans="1:10" ht="25.5" x14ac:dyDescent="0.2">
      <c r="A192" s="47" t="s">
        <v>76</v>
      </c>
      <c r="B192" s="59" t="s">
        <v>159</v>
      </c>
      <c r="C192" s="59" t="s">
        <v>99</v>
      </c>
      <c r="D192" s="59" t="s">
        <v>103</v>
      </c>
      <c r="E192" s="59" t="s">
        <v>69</v>
      </c>
      <c r="F192" s="59" t="s">
        <v>77</v>
      </c>
      <c r="G192" s="60"/>
      <c r="H192" s="61"/>
      <c r="I192" s="61"/>
      <c r="J192" s="61">
        <f t="shared" si="77"/>
        <v>0</v>
      </c>
    </row>
    <row r="193" spans="1:10" ht="25.5" x14ac:dyDescent="0.2">
      <c r="A193" s="45" t="s">
        <v>74</v>
      </c>
      <c r="B193" s="59" t="s">
        <v>159</v>
      </c>
      <c r="C193" s="59" t="s">
        <v>99</v>
      </c>
      <c r="D193" s="59" t="s">
        <v>103</v>
      </c>
      <c r="E193" s="59" t="s">
        <v>69</v>
      </c>
      <c r="F193" s="59" t="s">
        <v>75</v>
      </c>
      <c r="G193" s="60"/>
      <c r="H193" s="61">
        <v>10</v>
      </c>
      <c r="I193" s="61"/>
      <c r="J193" s="61">
        <f t="shared" si="77"/>
        <v>10</v>
      </c>
    </row>
    <row r="194" spans="1:10" x14ac:dyDescent="0.2">
      <c r="A194" s="37" t="s">
        <v>110</v>
      </c>
      <c r="B194" s="59" t="s">
        <v>159</v>
      </c>
      <c r="C194" s="59" t="s">
        <v>99</v>
      </c>
      <c r="D194" s="59" t="s">
        <v>111</v>
      </c>
      <c r="E194" s="59"/>
      <c r="F194" s="59"/>
      <c r="G194" s="60" t="e">
        <f>G208+#REF!</f>
        <v>#REF!</v>
      </c>
      <c r="H194" s="61">
        <f>H208+H195+H201+H212</f>
        <v>10858.843000000001</v>
      </c>
      <c r="I194" s="61">
        <f t="shared" ref="I194:J194" si="78">I208+I195+I201+I212</f>
        <v>0</v>
      </c>
      <c r="J194" s="61">
        <f t="shared" si="78"/>
        <v>10858.843000000001</v>
      </c>
    </row>
    <row r="195" spans="1:10" x14ac:dyDescent="0.2">
      <c r="A195" s="54" t="s">
        <v>175</v>
      </c>
      <c r="B195" s="59" t="s">
        <v>159</v>
      </c>
      <c r="C195" s="59" t="s">
        <v>99</v>
      </c>
      <c r="D195" s="59" t="s">
        <v>111</v>
      </c>
      <c r="E195" s="59" t="s">
        <v>176</v>
      </c>
      <c r="F195" s="59"/>
      <c r="G195" s="60"/>
      <c r="H195" s="61">
        <f>H196</f>
        <v>617.20000000000005</v>
      </c>
      <c r="I195" s="61">
        <f t="shared" ref="I195:J196" si="79">I196</f>
        <v>0</v>
      </c>
      <c r="J195" s="61">
        <f t="shared" si="79"/>
        <v>617.20000000000005</v>
      </c>
    </row>
    <row r="196" spans="1:10" ht="25.5" x14ac:dyDescent="0.2">
      <c r="A196" s="54" t="s">
        <v>177</v>
      </c>
      <c r="B196" s="59" t="s">
        <v>159</v>
      </c>
      <c r="C196" s="59" t="s">
        <v>99</v>
      </c>
      <c r="D196" s="59" t="s">
        <v>111</v>
      </c>
      <c r="E196" s="59" t="s">
        <v>178</v>
      </c>
      <c r="F196" s="59"/>
      <c r="G196" s="60"/>
      <c r="H196" s="61">
        <f>H197</f>
        <v>617.20000000000005</v>
      </c>
      <c r="I196" s="61">
        <f t="shared" si="79"/>
        <v>0</v>
      </c>
      <c r="J196" s="61">
        <f t="shared" si="79"/>
        <v>617.20000000000005</v>
      </c>
    </row>
    <row r="197" spans="1:10" ht="38.25" x14ac:dyDescent="0.2">
      <c r="A197" s="54" t="s">
        <v>179</v>
      </c>
      <c r="B197" s="59" t="s">
        <v>159</v>
      </c>
      <c r="C197" s="59" t="s">
        <v>99</v>
      </c>
      <c r="D197" s="59" t="s">
        <v>111</v>
      </c>
      <c r="E197" s="59" t="s">
        <v>180</v>
      </c>
      <c r="F197" s="59"/>
      <c r="G197" s="60"/>
      <c r="H197" s="61">
        <f>H198+H199+H200</f>
        <v>617.20000000000005</v>
      </c>
      <c r="I197" s="61">
        <f t="shared" ref="I197:J197" si="80">I198+I199+I200</f>
        <v>0</v>
      </c>
      <c r="J197" s="61">
        <f t="shared" si="80"/>
        <v>617.20000000000005</v>
      </c>
    </row>
    <row r="198" spans="1:10" s="15" customFormat="1" ht="25.5" x14ac:dyDescent="0.2">
      <c r="A198" s="90" t="s">
        <v>70</v>
      </c>
      <c r="B198" s="59" t="s">
        <v>159</v>
      </c>
      <c r="C198" s="59" t="s">
        <v>99</v>
      </c>
      <c r="D198" s="59" t="s">
        <v>111</v>
      </c>
      <c r="E198" s="59" t="s">
        <v>180</v>
      </c>
      <c r="F198" s="59" t="s">
        <v>71</v>
      </c>
      <c r="G198" s="60"/>
      <c r="H198" s="61">
        <v>466.76</v>
      </c>
      <c r="I198" s="61"/>
      <c r="J198" s="61">
        <f>H198+I198</f>
        <v>466.76</v>
      </c>
    </row>
    <row r="199" spans="1:10" ht="25.5" x14ac:dyDescent="0.2">
      <c r="A199" s="90" t="s">
        <v>72</v>
      </c>
      <c r="B199" s="59" t="s">
        <v>159</v>
      </c>
      <c r="C199" s="59" t="s">
        <v>99</v>
      </c>
      <c r="D199" s="59" t="s">
        <v>111</v>
      </c>
      <c r="E199" s="59" t="s">
        <v>180</v>
      </c>
      <c r="F199" s="59" t="s">
        <v>73</v>
      </c>
      <c r="G199" s="60"/>
      <c r="H199" s="61">
        <v>1</v>
      </c>
      <c r="I199" s="61"/>
      <c r="J199" s="61">
        <f>H199+I199</f>
        <v>1</v>
      </c>
    </row>
    <row r="200" spans="1:10" ht="25.5" x14ac:dyDescent="0.2">
      <c r="A200" s="90" t="s">
        <v>74</v>
      </c>
      <c r="B200" s="59" t="s">
        <v>159</v>
      </c>
      <c r="C200" s="59" t="s">
        <v>99</v>
      </c>
      <c r="D200" s="59" t="s">
        <v>111</v>
      </c>
      <c r="E200" s="59" t="s">
        <v>180</v>
      </c>
      <c r="F200" s="59" t="s">
        <v>75</v>
      </c>
      <c r="G200" s="60"/>
      <c r="H200" s="61">
        <v>149.44</v>
      </c>
      <c r="I200" s="61"/>
      <c r="J200" s="61">
        <f>H200+I200</f>
        <v>149.44</v>
      </c>
    </row>
    <row r="201" spans="1:10" ht="25.5" x14ac:dyDescent="0.2">
      <c r="A201" s="54" t="s">
        <v>123</v>
      </c>
      <c r="B201" s="59" t="s">
        <v>159</v>
      </c>
      <c r="C201" s="59" t="s">
        <v>99</v>
      </c>
      <c r="D201" s="59" t="s">
        <v>111</v>
      </c>
      <c r="E201" s="59" t="s">
        <v>124</v>
      </c>
      <c r="F201" s="59"/>
      <c r="G201" s="60"/>
      <c r="H201" s="61">
        <f>H202</f>
        <v>262.60000000000002</v>
      </c>
      <c r="I201" s="61">
        <f t="shared" ref="I201:J201" si="81">I202</f>
        <v>0</v>
      </c>
      <c r="J201" s="61">
        <f t="shared" si="81"/>
        <v>262.60000000000002</v>
      </c>
    </row>
    <row r="202" spans="1:10" ht="51" x14ac:dyDescent="0.2">
      <c r="A202" s="54" t="s">
        <v>125</v>
      </c>
      <c r="B202" s="59" t="s">
        <v>159</v>
      </c>
      <c r="C202" s="59" t="s">
        <v>99</v>
      </c>
      <c r="D202" s="59" t="s">
        <v>111</v>
      </c>
      <c r="E202" s="59" t="s">
        <v>126</v>
      </c>
      <c r="F202" s="59"/>
      <c r="G202" s="60"/>
      <c r="H202" s="61">
        <f>H203+H206</f>
        <v>262.60000000000002</v>
      </c>
      <c r="I202" s="61">
        <f t="shared" ref="I202:J202" si="82">I203+I206</f>
        <v>0</v>
      </c>
      <c r="J202" s="61">
        <f t="shared" si="82"/>
        <v>262.60000000000002</v>
      </c>
    </row>
    <row r="203" spans="1:10" ht="76.5" x14ac:dyDescent="0.2">
      <c r="A203" s="54" t="s">
        <v>181</v>
      </c>
      <c r="B203" s="59" t="s">
        <v>159</v>
      </c>
      <c r="C203" s="59" t="s">
        <v>99</v>
      </c>
      <c r="D203" s="59" t="s">
        <v>111</v>
      </c>
      <c r="E203" s="59" t="s">
        <v>182</v>
      </c>
      <c r="F203" s="59"/>
      <c r="G203" s="60"/>
      <c r="H203" s="61">
        <f>H204+H205</f>
        <v>51</v>
      </c>
      <c r="I203" s="61">
        <f t="shared" ref="I203:J203" si="83">I204+I205</f>
        <v>0</v>
      </c>
      <c r="J203" s="61">
        <f t="shared" si="83"/>
        <v>51</v>
      </c>
    </row>
    <row r="204" spans="1:10" ht="25.5" x14ac:dyDescent="0.2">
      <c r="A204" s="47" t="s">
        <v>76</v>
      </c>
      <c r="B204" s="59" t="s">
        <v>159</v>
      </c>
      <c r="C204" s="59" t="s">
        <v>99</v>
      </c>
      <c r="D204" s="59" t="s">
        <v>111</v>
      </c>
      <c r="E204" s="59" t="s">
        <v>182</v>
      </c>
      <c r="F204" s="59" t="s">
        <v>77</v>
      </c>
      <c r="G204" s="60"/>
      <c r="H204" s="61"/>
      <c r="I204" s="61">
        <v>10</v>
      </c>
      <c r="J204" s="61">
        <f>H204+I204</f>
        <v>10</v>
      </c>
    </row>
    <row r="205" spans="1:10" ht="25.5" x14ac:dyDescent="0.2">
      <c r="A205" s="45" t="s">
        <v>74</v>
      </c>
      <c r="B205" s="59" t="s">
        <v>159</v>
      </c>
      <c r="C205" s="59" t="s">
        <v>99</v>
      </c>
      <c r="D205" s="59" t="s">
        <v>111</v>
      </c>
      <c r="E205" s="59" t="s">
        <v>182</v>
      </c>
      <c r="F205" s="59" t="s">
        <v>75</v>
      </c>
      <c r="G205" s="60"/>
      <c r="H205" s="61">
        <v>51</v>
      </c>
      <c r="I205" s="61">
        <v>-10</v>
      </c>
      <c r="J205" s="61">
        <f>H205+I205</f>
        <v>41</v>
      </c>
    </row>
    <row r="206" spans="1:10" ht="102" x14ac:dyDescent="0.2">
      <c r="A206" s="54" t="s">
        <v>183</v>
      </c>
      <c r="B206" s="59" t="s">
        <v>159</v>
      </c>
      <c r="C206" s="59" t="s">
        <v>99</v>
      </c>
      <c r="D206" s="59" t="s">
        <v>111</v>
      </c>
      <c r="E206" s="59" t="s">
        <v>184</v>
      </c>
      <c r="F206" s="59"/>
      <c r="G206" s="60"/>
      <c r="H206" s="61">
        <f t="shared" ref="H206:J206" si="84">H207</f>
        <v>211.6</v>
      </c>
      <c r="I206" s="61">
        <f t="shared" si="84"/>
        <v>0</v>
      </c>
      <c r="J206" s="61">
        <f t="shared" si="84"/>
        <v>211.6</v>
      </c>
    </row>
    <row r="207" spans="1:10" ht="25.5" x14ac:dyDescent="0.2">
      <c r="A207" s="46" t="s">
        <v>70</v>
      </c>
      <c r="B207" s="59" t="s">
        <v>159</v>
      </c>
      <c r="C207" s="59" t="s">
        <v>99</v>
      </c>
      <c r="D207" s="59" t="s">
        <v>111</v>
      </c>
      <c r="E207" s="59" t="s">
        <v>184</v>
      </c>
      <c r="F207" s="59" t="s">
        <v>71</v>
      </c>
      <c r="G207" s="60"/>
      <c r="H207" s="61">
        <v>211.6</v>
      </c>
      <c r="I207" s="61"/>
      <c r="J207" s="61">
        <f>H207+I207</f>
        <v>211.6</v>
      </c>
    </row>
    <row r="208" spans="1:10" ht="25.5" x14ac:dyDescent="0.2">
      <c r="A208" s="37" t="s">
        <v>185</v>
      </c>
      <c r="B208" s="59" t="s">
        <v>159</v>
      </c>
      <c r="C208" s="59" t="s">
        <v>99</v>
      </c>
      <c r="D208" s="59" t="s">
        <v>111</v>
      </c>
      <c r="E208" s="59" t="s">
        <v>186</v>
      </c>
      <c r="F208" s="59"/>
      <c r="G208" s="60" t="e">
        <f>G209</f>
        <v>#REF!</v>
      </c>
      <c r="H208" s="131">
        <f>H209</f>
        <v>134.19999999999999</v>
      </c>
      <c r="I208" s="61">
        <f>I209</f>
        <v>0</v>
      </c>
      <c r="J208" s="61">
        <f t="shared" ref="J208" si="85">H208+I208</f>
        <v>134.19999999999999</v>
      </c>
    </row>
    <row r="209" spans="1:10" x14ac:dyDescent="0.2">
      <c r="A209" s="37" t="s">
        <v>18</v>
      </c>
      <c r="B209" s="59" t="s">
        <v>159</v>
      </c>
      <c r="C209" s="59" t="s">
        <v>99</v>
      </c>
      <c r="D209" s="59" t="s">
        <v>111</v>
      </c>
      <c r="E209" s="59" t="s">
        <v>187</v>
      </c>
      <c r="F209" s="59"/>
      <c r="G209" s="60" t="e">
        <f>#REF!</f>
        <v>#REF!</v>
      </c>
      <c r="H209" s="61">
        <f>H211+H210</f>
        <v>134.19999999999999</v>
      </c>
      <c r="I209" s="61">
        <f t="shared" ref="I209:J209" si="86">I211+I210</f>
        <v>0</v>
      </c>
      <c r="J209" s="61">
        <f t="shared" si="86"/>
        <v>134.19999999999999</v>
      </c>
    </row>
    <row r="210" spans="1:10" s="15" customFormat="1" ht="38.25" x14ac:dyDescent="0.2">
      <c r="A210" s="45" t="s">
        <v>172</v>
      </c>
      <c r="B210" s="59" t="s">
        <v>159</v>
      </c>
      <c r="C210" s="59" t="s">
        <v>99</v>
      </c>
      <c r="D210" s="59" t="s">
        <v>111</v>
      </c>
      <c r="E210" s="59" t="s">
        <v>187</v>
      </c>
      <c r="F210" s="59" t="s">
        <v>173</v>
      </c>
      <c r="G210" s="60"/>
      <c r="H210" s="61">
        <v>134.19999999999999</v>
      </c>
      <c r="I210" s="61"/>
      <c r="J210" s="61">
        <f>H210+I210</f>
        <v>134.19999999999999</v>
      </c>
    </row>
    <row r="211" spans="1:10" ht="25.5" x14ac:dyDescent="0.2">
      <c r="A211" s="45" t="s">
        <v>74</v>
      </c>
      <c r="B211" s="59" t="s">
        <v>159</v>
      </c>
      <c r="C211" s="59" t="s">
        <v>99</v>
      </c>
      <c r="D211" s="59" t="s">
        <v>111</v>
      </c>
      <c r="E211" s="59" t="s">
        <v>187</v>
      </c>
      <c r="F211" s="59" t="s">
        <v>75</v>
      </c>
      <c r="G211" s="60"/>
      <c r="H211" s="131">
        <v>0</v>
      </c>
      <c r="I211" s="61"/>
      <c r="J211" s="61">
        <f>H211+I211</f>
        <v>0</v>
      </c>
    </row>
    <row r="212" spans="1:10" x14ac:dyDescent="0.2">
      <c r="A212" s="45" t="s">
        <v>346</v>
      </c>
      <c r="B212" s="59" t="s">
        <v>159</v>
      </c>
      <c r="C212" s="59" t="s">
        <v>99</v>
      </c>
      <c r="D212" s="59" t="s">
        <v>111</v>
      </c>
      <c r="E212" s="59" t="s">
        <v>55</v>
      </c>
      <c r="F212" s="59"/>
      <c r="G212" s="60"/>
      <c r="H212" s="131">
        <f>H213+H216</f>
        <v>9844.8430000000008</v>
      </c>
      <c r="I212" s="131">
        <f t="shared" ref="I212:J212" si="87">I213+I216</f>
        <v>0</v>
      </c>
      <c r="J212" s="131">
        <f t="shared" si="87"/>
        <v>9844.8430000000008</v>
      </c>
    </row>
    <row r="213" spans="1:10" ht="25.5" x14ac:dyDescent="0.2">
      <c r="A213" s="94" t="s">
        <v>390</v>
      </c>
      <c r="B213" s="59" t="s">
        <v>159</v>
      </c>
      <c r="C213" s="59" t="s">
        <v>99</v>
      </c>
      <c r="D213" s="59" t="s">
        <v>111</v>
      </c>
      <c r="E213" s="59" t="s">
        <v>392</v>
      </c>
      <c r="F213" s="59"/>
      <c r="G213" s="60"/>
      <c r="H213" s="131">
        <f>SUM(H214:H215)</f>
        <v>414</v>
      </c>
      <c r="I213" s="131">
        <f t="shared" ref="I213:J213" si="88">SUM(I214:I215)</f>
        <v>0</v>
      </c>
      <c r="J213" s="131">
        <f t="shared" si="88"/>
        <v>414</v>
      </c>
    </row>
    <row r="214" spans="1:10" x14ac:dyDescent="0.2">
      <c r="A214" s="94"/>
      <c r="B214" s="59" t="s">
        <v>159</v>
      </c>
      <c r="C214" s="59" t="s">
        <v>99</v>
      </c>
      <c r="D214" s="59" t="s">
        <v>111</v>
      </c>
      <c r="E214" s="59" t="s">
        <v>392</v>
      </c>
      <c r="F214" s="59" t="s">
        <v>209</v>
      </c>
      <c r="G214" s="60"/>
      <c r="H214" s="131"/>
      <c r="I214" s="61"/>
      <c r="J214" s="61">
        <f t="shared" ref="J214:J215" si="89">H214+I214</f>
        <v>0</v>
      </c>
    </row>
    <row r="215" spans="1:10" ht="25.5" x14ac:dyDescent="0.2">
      <c r="A215" s="45" t="s">
        <v>74</v>
      </c>
      <c r="B215" s="59" t="s">
        <v>159</v>
      </c>
      <c r="C215" s="59" t="s">
        <v>99</v>
      </c>
      <c r="D215" s="59" t="s">
        <v>111</v>
      </c>
      <c r="E215" s="59" t="s">
        <v>392</v>
      </c>
      <c r="F215" s="59" t="s">
        <v>75</v>
      </c>
      <c r="G215" s="60"/>
      <c r="H215" s="131">
        <v>414</v>
      </c>
      <c r="I215" s="61"/>
      <c r="J215" s="61">
        <f t="shared" si="89"/>
        <v>414</v>
      </c>
    </row>
    <row r="216" spans="1:10" ht="38.25" x14ac:dyDescent="0.2">
      <c r="A216" s="98" t="s">
        <v>404</v>
      </c>
      <c r="B216" s="59" t="s">
        <v>159</v>
      </c>
      <c r="C216" s="59" t="s">
        <v>99</v>
      </c>
      <c r="D216" s="59" t="s">
        <v>111</v>
      </c>
      <c r="E216" s="59" t="s">
        <v>405</v>
      </c>
      <c r="F216" s="59"/>
      <c r="G216" s="60"/>
      <c r="H216" s="131">
        <f>SUM(H217:H224)</f>
        <v>9430.8430000000008</v>
      </c>
      <c r="I216" s="131">
        <f t="shared" ref="I216:J216" si="90">SUM(I217:I224)</f>
        <v>0</v>
      </c>
      <c r="J216" s="131">
        <f t="shared" si="90"/>
        <v>9430.8430000000008</v>
      </c>
    </row>
    <row r="217" spans="1:10" ht="25.5" x14ac:dyDescent="0.2">
      <c r="A217" s="46" t="s">
        <v>70</v>
      </c>
      <c r="B217" s="59" t="s">
        <v>159</v>
      </c>
      <c r="C217" s="59" t="s">
        <v>99</v>
      </c>
      <c r="D217" s="59" t="s">
        <v>111</v>
      </c>
      <c r="E217" s="59" t="s">
        <v>405</v>
      </c>
      <c r="F217" s="59" t="s">
        <v>71</v>
      </c>
      <c r="G217" s="60"/>
      <c r="H217" s="131">
        <v>2075.0529999999999</v>
      </c>
      <c r="I217" s="61"/>
      <c r="J217" s="61">
        <f t="shared" ref="J217:J223" si="91">H217+I217</f>
        <v>2075.0529999999999</v>
      </c>
    </row>
    <row r="218" spans="1:10" ht="25.5" x14ac:dyDescent="0.2">
      <c r="A218" s="45" t="s">
        <v>72</v>
      </c>
      <c r="B218" s="59" t="s">
        <v>159</v>
      </c>
      <c r="C218" s="59" t="s">
        <v>99</v>
      </c>
      <c r="D218" s="59" t="s">
        <v>111</v>
      </c>
      <c r="E218" s="59" t="s">
        <v>405</v>
      </c>
      <c r="F218" s="59" t="s">
        <v>73</v>
      </c>
      <c r="G218" s="60"/>
      <c r="H218" s="131">
        <v>91.4</v>
      </c>
      <c r="I218" s="61"/>
      <c r="J218" s="61">
        <f t="shared" si="91"/>
        <v>91.4</v>
      </c>
    </row>
    <row r="219" spans="1:10" ht="38.25" x14ac:dyDescent="0.2">
      <c r="A219" s="45" t="s">
        <v>172</v>
      </c>
      <c r="B219" s="59" t="s">
        <v>159</v>
      </c>
      <c r="C219" s="59" t="s">
        <v>99</v>
      </c>
      <c r="D219" s="59" t="s">
        <v>111</v>
      </c>
      <c r="E219" s="59" t="s">
        <v>405</v>
      </c>
      <c r="F219" s="59" t="s">
        <v>173</v>
      </c>
      <c r="G219" s="60"/>
      <c r="H219" s="131">
        <v>128.19</v>
      </c>
      <c r="I219" s="61"/>
      <c r="J219" s="61">
        <f t="shared" si="91"/>
        <v>128.19</v>
      </c>
    </row>
    <row r="220" spans="1:10" ht="25.5" x14ac:dyDescent="0.2">
      <c r="A220" s="47" t="s">
        <v>76</v>
      </c>
      <c r="B220" s="59" t="s">
        <v>159</v>
      </c>
      <c r="C220" s="59" t="s">
        <v>99</v>
      </c>
      <c r="D220" s="59" t="s">
        <v>111</v>
      </c>
      <c r="E220" s="59" t="s">
        <v>405</v>
      </c>
      <c r="F220" s="59" t="s">
        <v>77</v>
      </c>
      <c r="G220" s="60"/>
      <c r="H220" s="131">
        <v>619.6</v>
      </c>
      <c r="I220" s="61"/>
      <c r="J220" s="61">
        <f t="shared" si="91"/>
        <v>619.6</v>
      </c>
    </row>
    <row r="221" spans="1:10" x14ac:dyDescent="0.2">
      <c r="A221" s="47"/>
      <c r="B221" s="59" t="s">
        <v>159</v>
      </c>
      <c r="C221" s="59" t="s">
        <v>99</v>
      </c>
      <c r="D221" s="59" t="s">
        <v>111</v>
      </c>
      <c r="E221" s="59" t="s">
        <v>405</v>
      </c>
      <c r="F221" s="59" t="s">
        <v>209</v>
      </c>
      <c r="G221" s="60"/>
      <c r="H221" s="131"/>
      <c r="I221" s="61"/>
      <c r="J221" s="61">
        <f t="shared" si="91"/>
        <v>0</v>
      </c>
    </row>
    <row r="222" spans="1:10" ht="25.5" x14ac:dyDescent="0.2">
      <c r="A222" s="45" t="s">
        <v>74</v>
      </c>
      <c r="B222" s="59" t="s">
        <v>159</v>
      </c>
      <c r="C222" s="59" t="s">
        <v>99</v>
      </c>
      <c r="D222" s="59" t="s">
        <v>111</v>
      </c>
      <c r="E222" s="59" t="s">
        <v>405</v>
      </c>
      <c r="F222" s="59" t="s">
        <v>75</v>
      </c>
      <c r="G222" s="60"/>
      <c r="H222" s="131">
        <v>6030.18</v>
      </c>
      <c r="I222" s="61"/>
      <c r="J222" s="61">
        <f t="shared" si="91"/>
        <v>6030.18</v>
      </c>
    </row>
    <row r="223" spans="1:10" ht="25.5" x14ac:dyDescent="0.2">
      <c r="A223" s="157" t="s">
        <v>174</v>
      </c>
      <c r="B223" s="59" t="s">
        <v>159</v>
      </c>
      <c r="C223" s="59" t="s">
        <v>99</v>
      </c>
      <c r="D223" s="59" t="s">
        <v>111</v>
      </c>
      <c r="E223" s="59" t="s">
        <v>405</v>
      </c>
      <c r="F223" s="59" t="s">
        <v>79</v>
      </c>
      <c r="G223" s="60"/>
      <c r="H223" s="131">
        <v>421.5</v>
      </c>
      <c r="I223" s="61">
        <v>-15.65</v>
      </c>
      <c r="J223" s="61">
        <f t="shared" si="91"/>
        <v>405.85</v>
      </c>
    </row>
    <row r="224" spans="1:10" x14ac:dyDescent="0.2">
      <c r="A224" s="52" t="s">
        <v>80</v>
      </c>
      <c r="B224" s="59" t="s">
        <v>159</v>
      </c>
      <c r="C224" s="59" t="s">
        <v>99</v>
      </c>
      <c r="D224" s="59" t="s">
        <v>111</v>
      </c>
      <c r="E224" s="59" t="s">
        <v>405</v>
      </c>
      <c r="F224" s="59" t="s">
        <v>81</v>
      </c>
      <c r="G224" s="60"/>
      <c r="H224" s="131">
        <v>64.92</v>
      </c>
      <c r="I224" s="61">
        <v>15.65</v>
      </c>
      <c r="J224" s="61">
        <f>H224+I224</f>
        <v>80.570000000000007</v>
      </c>
    </row>
    <row r="225" spans="1:10" x14ac:dyDescent="0.2">
      <c r="A225" s="37" t="s">
        <v>188</v>
      </c>
      <c r="B225" s="59" t="s">
        <v>159</v>
      </c>
      <c r="C225" s="59" t="s">
        <v>122</v>
      </c>
      <c r="D225" s="59"/>
      <c r="E225" s="59"/>
      <c r="F225" s="59"/>
      <c r="G225" s="60" t="e">
        <f>G226</f>
        <v>#REF!</v>
      </c>
      <c r="H225" s="131">
        <f>H226+H230</f>
        <v>744.08</v>
      </c>
      <c r="I225" s="131">
        <f t="shared" ref="I225:J225" si="92">I226+I230</f>
        <v>0</v>
      </c>
      <c r="J225" s="131">
        <f t="shared" si="92"/>
        <v>744.08</v>
      </c>
    </row>
    <row r="226" spans="1:10" ht="38.25" x14ac:dyDescent="0.2">
      <c r="A226" s="37" t="s">
        <v>189</v>
      </c>
      <c r="B226" s="59" t="s">
        <v>159</v>
      </c>
      <c r="C226" s="59" t="s">
        <v>122</v>
      </c>
      <c r="D226" s="59" t="s">
        <v>14</v>
      </c>
      <c r="E226" s="59"/>
      <c r="F226" s="59"/>
      <c r="G226" s="60" t="e">
        <f>G227</f>
        <v>#REF!</v>
      </c>
      <c r="H226" s="131">
        <f>H227</f>
        <v>659.08</v>
      </c>
      <c r="I226" s="61">
        <f>I227</f>
        <v>0</v>
      </c>
      <c r="J226" s="61">
        <f>H226+I226</f>
        <v>659.08</v>
      </c>
    </row>
    <row r="227" spans="1:10" ht="25.5" x14ac:dyDescent="0.2">
      <c r="A227" s="37" t="s">
        <v>190</v>
      </c>
      <c r="B227" s="59" t="s">
        <v>159</v>
      </c>
      <c r="C227" s="59" t="s">
        <v>122</v>
      </c>
      <c r="D227" s="59" t="s">
        <v>14</v>
      </c>
      <c r="E227" s="59" t="s">
        <v>191</v>
      </c>
      <c r="F227" s="59"/>
      <c r="G227" s="60" t="e">
        <f>#REF!</f>
        <v>#REF!</v>
      </c>
      <c r="H227" s="131">
        <f t="shared" ref="H227:J227" si="93">H228+H229</f>
        <v>659.08</v>
      </c>
      <c r="I227" s="131">
        <f t="shared" si="93"/>
        <v>0</v>
      </c>
      <c r="J227" s="131">
        <f t="shared" si="93"/>
        <v>659.08</v>
      </c>
    </row>
    <row r="228" spans="1:10" ht="25.5" x14ac:dyDescent="0.2">
      <c r="A228" s="46" t="s">
        <v>70</v>
      </c>
      <c r="B228" s="59" t="s">
        <v>159</v>
      </c>
      <c r="C228" s="59" t="s">
        <v>122</v>
      </c>
      <c r="D228" s="59" t="s">
        <v>14</v>
      </c>
      <c r="E228" s="59" t="s">
        <v>192</v>
      </c>
      <c r="F228" s="59" t="s">
        <v>71</v>
      </c>
      <c r="G228" s="60"/>
      <c r="H228" s="131">
        <v>584.08000000000004</v>
      </c>
      <c r="I228" s="61"/>
      <c r="J228" s="61">
        <f>H228+I228</f>
        <v>584.08000000000004</v>
      </c>
    </row>
    <row r="229" spans="1:10" ht="25.5" x14ac:dyDescent="0.2">
      <c r="A229" s="45" t="s">
        <v>74</v>
      </c>
      <c r="B229" s="59" t="s">
        <v>159</v>
      </c>
      <c r="C229" s="59" t="s">
        <v>122</v>
      </c>
      <c r="D229" s="59" t="s">
        <v>14</v>
      </c>
      <c r="E229" s="59" t="s">
        <v>192</v>
      </c>
      <c r="F229" s="59" t="s">
        <v>75</v>
      </c>
      <c r="G229" s="60"/>
      <c r="H229" s="131">
        <v>75</v>
      </c>
      <c r="I229" s="61"/>
      <c r="J229" s="61">
        <f>H229+I229</f>
        <v>75</v>
      </c>
    </row>
    <row r="230" spans="1:10" ht="25.5" x14ac:dyDescent="0.2">
      <c r="A230" s="53" t="s">
        <v>193</v>
      </c>
      <c r="B230" s="59" t="s">
        <v>159</v>
      </c>
      <c r="C230" s="59" t="s">
        <v>122</v>
      </c>
      <c r="D230" s="59" t="s">
        <v>145</v>
      </c>
      <c r="E230" s="59"/>
      <c r="F230" s="59"/>
      <c r="G230" s="60"/>
      <c r="H230" s="131">
        <f>H231</f>
        <v>85</v>
      </c>
      <c r="I230" s="131">
        <f t="shared" ref="I230:J230" si="94">I231</f>
        <v>0</v>
      </c>
      <c r="J230" s="131">
        <f t="shared" si="94"/>
        <v>85</v>
      </c>
    </row>
    <row r="231" spans="1:10" x14ac:dyDescent="0.2">
      <c r="A231" s="45" t="s">
        <v>346</v>
      </c>
      <c r="B231" s="59" t="s">
        <v>159</v>
      </c>
      <c r="C231" s="59" t="s">
        <v>122</v>
      </c>
      <c r="D231" s="59" t="s">
        <v>145</v>
      </c>
      <c r="E231" s="59" t="s">
        <v>55</v>
      </c>
      <c r="F231" s="59"/>
      <c r="G231" s="60"/>
      <c r="H231" s="131">
        <f>H232+H234+H236</f>
        <v>85</v>
      </c>
      <c r="I231" s="131">
        <f t="shared" ref="I231:J231" si="95">I232+I234+I236</f>
        <v>0</v>
      </c>
      <c r="J231" s="131">
        <f t="shared" si="95"/>
        <v>85</v>
      </c>
    </row>
    <row r="232" spans="1:10" ht="51" x14ac:dyDescent="0.2">
      <c r="A232" s="94" t="s">
        <v>393</v>
      </c>
      <c r="B232" s="59" t="s">
        <v>159</v>
      </c>
      <c r="C232" s="59" t="s">
        <v>122</v>
      </c>
      <c r="D232" s="59" t="s">
        <v>145</v>
      </c>
      <c r="E232" s="59" t="s">
        <v>444</v>
      </c>
      <c r="F232" s="59"/>
      <c r="G232" s="60"/>
      <c r="H232" s="131">
        <f>H233</f>
        <v>20</v>
      </c>
      <c r="I232" s="131">
        <f>I233</f>
        <v>0</v>
      </c>
      <c r="J232" s="61">
        <f t="shared" ref="J232:J237" si="96">H232+I232</f>
        <v>20</v>
      </c>
    </row>
    <row r="233" spans="1:10" ht="25.5" x14ac:dyDescent="0.2">
      <c r="A233" s="45" t="s">
        <v>74</v>
      </c>
      <c r="B233" s="59" t="s">
        <v>159</v>
      </c>
      <c r="C233" s="59" t="s">
        <v>122</v>
      </c>
      <c r="D233" s="59" t="s">
        <v>145</v>
      </c>
      <c r="E233" s="59" t="s">
        <v>444</v>
      </c>
      <c r="F233" s="59" t="s">
        <v>75</v>
      </c>
      <c r="G233" s="60"/>
      <c r="H233" s="131">
        <v>20</v>
      </c>
      <c r="I233" s="131"/>
      <c r="J233" s="61">
        <f t="shared" si="96"/>
        <v>20</v>
      </c>
    </row>
    <row r="234" spans="1:10" ht="38.25" x14ac:dyDescent="0.2">
      <c r="A234" s="94" t="s">
        <v>394</v>
      </c>
      <c r="B234" s="59" t="s">
        <v>159</v>
      </c>
      <c r="C234" s="59" t="s">
        <v>122</v>
      </c>
      <c r="D234" s="59" t="s">
        <v>145</v>
      </c>
      <c r="E234" s="59" t="s">
        <v>397</v>
      </c>
      <c r="F234" s="59"/>
      <c r="G234" s="60"/>
      <c r="H234" s="131">
        <f>H235</f>
        <v>15</v>
      </c>
      <c r="I234" s="131">
        <f>I235</f>
        <v>0</v>
      </c>
      <c r="J234" s="61">
        <f t="shared" si="96"/>
        <v>15</v>
      </c>
    </row>
    <row r="235" spans="1:10" ht="25.5" x14ac:dyDescent="0.2">
      <c r="A235" s="45" t="s">
        <v>74</v>
      </c>
      <c r="B235" s="59" t="s">
        <v>159</v>
      </c>
      <c r="C235" s="59" t="s">
        <v>122</v>
      </c>
      <c r="D235" s="59" t="s">
        <v>145</v>
      </c>
      <c r="E235" s="59" t="s">
        <v>397</v>
      </c>
      <c r="F235" s="59" t="s">
        <v>75</v>
      </c>
      <c r="G235" s="60"/>
      <c r="H235" s="131">
        <v>15</v>
      </c>
      <c r="I235" s="131"/>
      <c r="J235" s="61">
        <f t="shared" si="96"/>
        <v>15</v>
      </c>
    </row>
    <row r="236" spans="1:10" s="15" customFormat="1" ht="25.5" x14ac:dyDescent="0.2">
      <c r="A236" s="94" t="s">
        <v>395</v>
      </c>
      <c r="B236" s="59" t="s">
        <v>159</v>
      </c>
      <c r="C236" s="59" t="s">
        <v>122</v>
      </c>
      <c r="D236" s="59" t="s">
        <v>145</v>
      </c>
      <c r="E236" s="59" t="s">
        <v>396</v>
      </c>
      <c r="F236" s="59"/>
      <c r="G236" s="60"/>
      <c r="H236" s="131">
        <f>H237</f>
        <v>50</v>
      </c>
      <c r="I236" s="131">
        <f>I237</f>
        <v>0</v>
      </c>
      <c r="J236" s="61">
        <f t="shared" si="96"/>
        <v>50</v>
      </c>
    </row>
    <row r="237" spans="1:10" s="15" customFormat="1" ht="25.5" x14ac:dyDescent="0.2">
      <c r="A237" s="45" t="s">
        <v>74</v>
      </c>
      <c r="B237" s="59" t="s">
        <v>159</v>
      </c>
      <c r="C237" s="59" t="s">
        <v>122</v>
      </c>
      <c r="D237" s="59" t="s">
        <v>145</v>
      </c>
      <c r="E237" s="59" t="s">
        <v>396</v>
      </c>
      <c r="F237" s="59" t="s">
        <v>75</v>
      </c>
      <c r="G237" s="60"/>
      <c r="H237" s="131">
        <v>50</v>
      </c>
      <c r="I237" s="131"/>
      <c r="J237" s="61">
        <f t="shared" si="96"/>
        <v>50</v>
      </c>
    </row>
    <row r="238" spans="1:10" x14ac:dyDescent="0.2">
      <c r="A238" s="37" t="s">
        <v>131</v>
      </c>
      <c r="B238" s="59" t="s">
        <v>159</v>
      </c>
      <c r="C238" s="59" t="s">
        <v>84</v>
      </c>
      <c r="D238" s="59"/>
      <c r="E238" s="59"/>
      <c r="F238" s="59"/>
      <c r="G238" s="60" t="e">
        <f>G239+G246+#REF!</f>
        <v>#REF!</v>
      </c>
      <c r="H238" s="131">
        <f>H239+H246</f>
        <v>2353.7600000000002</v>
      </c>
      <c r="I238" s="131">
        <f t="shared" ref="I238:J238" si="97">I239+I246</f>
        <v>952</v>
      </c>
      <c r="J238" s="131">
        <f t="shared" si="97"/>
        <v>3305.76</v>
      </c>
    </row>
    <row r="239" spans="1:10" x14ac:dyDescent="0.2">
      <c r="A239" s="37" t="s">
        <v>194</v>
      </c>
      <c r="B239" s="59" t="s">
        <v>159</v>
      </c>
      <c r="C239" s="59" t="s">
        <v>84</v>
      </c>
      <c r="D239" s="59" t="s">
        <v>57</v>
      </c>
      <c r="E239" s="59"/>
      <c r="F239" s="59"/>
      <c r="G239" s="60" t="e">
        <f>G244</f>
        <v>#REF!</v>
      </c>
      <c r="H239" s="131">
        <f>H243+H240</f>
        <v>650</v>
      </c>
      <c r="I239" s="131">
        <f t="shared" ref="I239:J239" si="98">I243+I240</f>
        <v>0</v>
      </c>
      <c r="J239" s="131">
        <f t="shared" si="98"/>
        <v>650</v>
      </c>
    </row>
    <row r="240" spans="1:10" x14ac:dyDescent="0.2">
      <c r="A240" s="45" t="s">
        <v>346</v>
      </c>
      <c r="B240" s="59" t="s">
        <v>159</v>
      </c>
      <c r="C240" s="59" t="s">
        <v>84</v>
      </c>
      <c r="D240" s="59" t="s">
        <v>57</v>
      </c>
      <c r="E240" s="59" t="s">
        <v>55</v>
      </c>
      <c r="F240" s="59"/>
      <c r="G240" s="60"/>
      <c r="H240" s="131">
        <f>H241</f>
        <v>650</v>
      </c>
      <c r="I240" s="131">
        <f t="shared" ref="I240:J241" si="99">I241</f>
        <v>0</v>
      </c>
      <c r="J240" s="131">
        <f t="shared" si="99"/>
        <v>650</v>
      </c>
    </row>
    <row r="241" spans="1:10" ht="25.5" x14ac:dyDescent="0.2">
      <c r="A241" s="94" t="s">
        <v>381</v>
      </c>
      <c r="B241" s="59" t="s">
        <v>159</v>
      </c>
      <c r="C241" s="59" t="s">
        <v>84</v>
      </c>
      <c r="D241" s="59" t="s">
        <v>57</v>
      </c>
      <c r="E241" s="59" t="s">
        <v>382</v>
      </c>
      <c r="F241" s="59"/>
      <c r="G241" s="60"/>
      <c r="H241" s="131">
        <f>H242</f>
        <v>650</v>
      </c>
      <c r="I241" s="131">
        <f>I242</f>
        <v>0</v>
      </c>
      <c r="J241" s="131">
        <f t="shared" si="99"/>
        <v>650</v>
      </c>
    </row>
    <row r="242" spans="1:10" ht="25.5" x14ac:dyDescent="0.2">
      <c r="A242" s="45" t="s">
        <v>74</v>
      </c>
      <c r="B242" s="59" t="s">
        <v>159</v>
      </c>
      <c r="C242" s="59" t="s">
        <v>84</v>
      </c>
      <c r="D242" s="59" t="s">
        <v>57</v>
      </c>
      <c r="E242" s="59" t="s">
        <v>382</v>
      </c>
      <c r="F242" s="59" t="s">
        <v>75</v>
      </c>
      <c r="G242" s="60"/>
      <c r="H242" s="131">
        <v>650</v>
      </c>
      <c r="I242" s="131"/>
      <c r="J242" s="61">
        <f>H242+I242</f>
        <v>650</v>
      </c>
    </row>
    <row r="243" spans="1:10" x14ac:dyDescent="0.2">
      <c r="A243" s="37" t="s">
        <v>54</v>
      </c>
      <c r="B243" s="59" t="s">
        <v>159</v>
      </c>
      <c r="C243" s="59" t="s">
        <v>84</v>
      </c>
      <c r="D243" s="59" t="s">
        <v>57</v>
      </c>
      <c r="E243" s="59" t="s">
        <v>55</v>
      </c>
      <c r="F243" s="59"/>
      <c r="G243" s="60"/>
      <c r="H243" s="131">
        <f>H244</f>
        <v>0</v>
      </c>
      <c r="I243" s="131">
        <f>I244</f>
        <v>0</v>
      </c>
      <c r="J243" s="61">
        <f>H243+I243</f>
        <v>0</v>
      </c>
    </row>
    <row r="244" spans="1:10" s="16" customFormat="1" ht="25.5" x14ac:dyDescent="0.2">
      <c r="A244" s="37" t="s">
        <v>195</v>
      </c>
      <c r="B244" s="59" t="s">
        <v>159</v>
      </c>
      <c r="C244" s="59" t="s">
        <v>84</v>
      </c>
      <c r="D244" s="59" t="s">
        <v>57</v>
      </c>
      <c r="E244" s="59" t="s">
        <v>196</v>
      </c>
      <c r="F244" s="59"/>
      <c r="G244" s="60" t="e">
        <f>#REF!</f>
        <v>#REF!</v>
      </c>
      <c r="H244" s="61">
        <f>H245</f>
        <v>0</v>
      </c>
      <c r="I244" s="61">
        <f t="shared" ref="I244:J244" si="100">I245</f>
        <v>0</v>
      </c>
      <c r="J244" s="61">
        <f t="shared" si="100"/>
        <v>0</v>
      </c>
    </row>
    <row r="245" spans="1:10" s="16" customFormat="1" ht="25.5" x14ac:dyDescent="0.2">
      <c r="A245" s="45" t="s">
        <v>74</v>
      </c>
      <c r="B245" s="59" t="s">
        <v>159</v>
      </c>
      <c r="C245" s="59" t="s">
        <v>84</v>
      </c>
      <c r="D245" s="59" t="s">
        <v>57</v>
      </c>
      <c r="E245" s="59" t="s">
        <v>196</v>
      </c>
      <c r="F245" s="59" t="s">
        <v>75</v>
      </c>
      <c r="G245" s="60"/>
      <c r="H245" s="131">
        <v>0</v>
      </c>
      <c r="I245" s="61"/>
      <c r="J245" s="61">
        <f>H245+I245</f>
        <v>0</v>
      </c>
    </row>
    <row r="246" spans="1:10" s="16" customFormat="1" x14ac:dyDescent="0.2">
      <c r="A246" s="37" t="s">
        <v>197</v>
      </c>
      <c r="B246" s="59" t="s">
        <v>159</v>
      </c>
      <c r="C246" s="59" t="s">
        <v>84</v>
      </c>
      <c r="D246" s="59" t="s">
        <v>133</v>
      </c>
      <c r="E246" s="59"/>
      <c r="F246" s="59"/>
      <c r="G246" s="60" t="e">
        <f>#REF!+#REF!+#REF!</f>
        <v>#REF!</v>
      </c>
      <c r="H246" s="131">
        <f>H247</f>
        <v>1703.76</v>
      </c>
      <c r="I246" s="131">
        <f t="shared" ref="I246:J246" si="101">I247</f>
        <v>952</v>
      </c>
      <c r="J246" s="131">
        <f t="shared" si="101"/>
        <v>2655.76</v>
      </c>
    </row>
    <row r="247" spans="1:10" s="16" customFormat="1" x14ac:dyDescent="0.2">
      <c r="A247" s="45" t="s">
        <v>346</v>
      </c>
      <c r="B247" s="59" t="s">
        <v>159</v>
      </c>
      <c r="C247" s="59" t="s">
        <v>84</v>
      </c>
      <c r="D247" s="59" t="s">
        <v>133</v>
      </c>
      <c r="E247" s="59" t="s">
        <v>55</v>
      </c>
      <c r="F247" s="59"/>
      <c r="G247" s="60"/>
      <c r="H247" s="131">
        <f>H248+H250+H256+H252</f>
        <v>1703.76</v>
      </c>
      <c r="I247" s="131">
        <f>I248+I250+I256+I252</f>
        <v>952</v>
      </c>
      <c r="J247" s="131">
        <f>J248+J250+J256+J252</f>
        <v>2655.76</v>
      </c>
    </row>
    <row r="248" spans="1:10" ht="25.5" x14ac:dyDescent="0.2">
      <c r="A248" s="94" t="s">
        <v>398</v>
      </c>
      <c r="B248" s="59" t="s">
        <v>159</v>
      </c>
      <c r="C248" s="59" t="s">
        <v>84</v>
      </c>
      <c r="D248" s="59" t="s">
        <v>133</v>
      </c>
      <c r="E248" s="59" t="s">
        <v>400</v>
      </c>
      <c r="F248" s="59"/>
      <c r="G248" s="60"/>
      <c r="H248" s="131">
        <f>H249</f>
        <v>100</v>
      </c>
      <c r="I248" s="131">
        <f t="shared" ref="I248:J248" si="102">I249</f>
        <v>0</v>
      </c>
      <c r="J248" s="131">
        <f t="shared" si="102"/>
        <v>100</v>
      </c>
    </row>
    <row r="249" spans="1:10" ht="25.5" x14ac:dyDescent="0.2">
      <c r="A249" s="45" t="s">
        <v>74</v>
      </c>
      <c r="B249" s="59" t="s">
        <v>159</v>
      </c>
      <c r="C249" s="59" t="s">
        <v>84</v>
      </c>
      <c r="D249" s="59" t="s">
        <v>133</v>
      </c>
      <c r="E249" s="59" t="s">
        <v>400</v>
      </c>
      <c r="F249" s="59" t="s">
        <v>75</v>
      </c>
      <c r="G249" s="60"/>
      <c r="H249" s="131">
        <v>100</v>
      </c>
      <c r="I249" s="131"/>
      <c r="J249" s="131">
        <f>H249+I249</f>
        <v>100</v>
      </c>
    </row>
    <row r="250" spans="1:10" ht="38.25" x14ac:dyDescent="0.2">
      <c r="A250" s="94" t="s">
        <v>399</v>
      </c>
      <c r="B250" s="59" t="s">
        <v>159</v>
      </c>
      <c r="C250" s="59" t="s">
        <v>84</v>
      </c>
      <c r="D250" s="59" t="s">
        <v>133</v>
      </c>
      <c r="E250" s="59" t="s">
        <v>401</v>
      </c>
      <c r="F250" s="59"/>
      <c r="G250" s="60"/>
      <c r="H250" s="131">
        <f>H251</f>
        <v>200</v>
      </c>
      <c r="I250" s="131">
        <f t="shared" ref="I250:J250" si="103">I251</f>
        <v>0</v>
      </c>
      <c r="J250" s="131">
        <f t="shared" si="103"/>
        <v>200</v>
      </c>
    </row>
    <row r="251" spans="1:10" ht="25.5" x14ac:dyDescent="0.2">
      <c r="A251" s="45" t="s">
        <v>74</v>
      </c>
      <c r="B251" s="59" t="s">
        <v>159</v>
      </c>
      <c r="C251" s="59" t="s">
        <v>84</v>
      </c>
      <c r="D251" s="59" t="s">
        <v>133</v>
      </c>
      <c r="E251" s="59" t="s">
        <v>401</v>
      </c>
      <c r="F251" s="59" t="s">
        <v>75</v>
      </c>
      <c r="G251" s="60"/>
      <c r="H251" s="131">
        <v>200</v>
      </c>
      <c r="I251" s="131"/>
      <c r="J251" s="131">
        <f>H251+I251</f>
        <v>200</v>
      </c>
    </row>
    <row r="252" spans="1:10" ht="25.5" x14ac:dyDescent="0.2">
      <c r="A252" s="98" t="s">
        <v>406</v>
      </c>
      <c r="B252" s="59" t="s">
        <v>159</v>
      </c>
      <c r="C252" s="59" t="s">
        <v>84</v>
      </c>
      <c r="D252" s="59" t="s">
        <v>133</v>
      </c>
      <c r="E252" s="59" t="s">
        <v>407</v>
      </c>
      <c r="F252" s="59"/>
      <c r="G252" s="60"/>
      <c r="H252" s="61">
        <f>H253+H255+H254</f>
        <v>0</v>
      </c>
      <c r="I252" s="61">
        <f t="shared" ref="I252:J252" si="104">I253+I255+I254</f>
        <v>952</v>
      </c>
      <c r="J252" s="61">
        <f t="shared" si="104"/>
        <v>952</v>
      </c>
    </row>
    <row r="253" spans="1:10" ht="25.5" x14ac:dyDescent="0.2">
      <c r="A253" s="45" t="s">
        <v>74</v>
      </c>
      <c r="B253" s="59" t="s">
        <v>159</v>
      </c>
      <c r="C253" s="59" t="s">
        <v>84</v>
      </c>
      <c r="D253" s="59" t="s">
        <v>133</v>
      </c>
      <c r="E253" s="59" t="s">
        <v>407</v>
      </c>
      <c r="F253" s="59" t="s">
        <v>75</v>
      </c>
      <c r="G253" s="60"/>
      <c r="H253" s="61"/>
      <c r="I253" s="61">
        <f>50+55</f>
        <v>105</v>
      </c>
      <c r="J253" s="61">
        <f>H253+I253</f>
        <v>105</v>
      </c>
    </row>
    <row r="254" spans="1:10" ht="25.5" x14ac:dyDescent="0.2">
      <c r="A254" s="55" t="s">
        <v>206</v>
      </c>
      <c r="B254" s="59" t="s">
        <v>159</v>
      </c>
      <c r="C254" s="59" t="s">
        <v>84</v>
      </c>
      <c r="D254" s="59" t="s">
        <v>133</v>
      </c>
      <c r="E254" s="59" t="s">
        <v>407</v>
      </c>
      <c r="F254" s="59" t="s">
        <v>207</v>
      </c>
      <c r="G254" s="60"/>
      <c r="H254" s="61"/>
      <c r="I254" s="61">
        <f>698+192.204-55</f>
        <v>835.20399999999995</v>
      </c>
      <c r="J254" s="61">
        <f>H254+I254</f>
        <v>835.20399999999995</v>
      </c>
    </row>
    <row r="255" spans="1:10" ht="38.25" x14ac:dyDescent="0.2">
      <c r="A255" s="40" t="s">
        <v>134</v>
      </c>
      <c r="B255" s="59" t="s">
        <v>159</v>
      </c>
      <c r="C255" s="59" t="s">
        <v>84</v>
      </c>
      <c r="D255" s="59" t="s">
        <v>133</v>
      </c>
      <c r="E255" s="59" t="s">
        <v>407</v>
      </c>
      <c r="F255" s="59" t="s">
        <v>135</v>
      </c>
      <c r="G255" s="60"/>
      <c r="H255" s="61"/>
      <c r="I255" s="61">
        <v>11.795999999999999</v>
      </c>
      <c r="J255" s="61">
        <f>H255+I255</f>
        <v>11.795999999999999</v>
      </c>
    </row>
    <row r="256" spans="1:10" ht="25.5" x14ac:dyDescent="0.2">
      <c r="A256" s="94" t="s">
        <v>384</v>
      </c>
      <c r="B256" s="59" t="s">
        <v>159</v>
      </c>
      <c r="C256" s="59" t="s">
        <v>84</v>
      </c>
      <c r="D256" s="59" t="s">
        <v>133</v>
      </c>
      <c r="E256" s="59" t="s">
        <v>383</v>
      </c>
      <c r="F256" s="59"/>
      <c r="G256" s="60"/>
      <c r="H256" s="131">
        <f>H257</f>
        <v>1403.76</v>
      </c>
      <c r="I256" s="131">
        <f t="shared" ref="I256:J257" si="105">I257</f>
        <v>0</v>
      </c>
      <c r="J256" s="131">
        <f t="shared" si="105"/>
        <v>1403.76</v>
      </c>
    </row>
    <row r="257" spans="1:11" ht="25.5" x14ac:dyDescent="0.2">
      <c r="A257" s="94" t="s">
        <v>402</v>
      </c>
      <c r="B257" s="59" t="s">
        <v>159</v>
      </c>
      <c r="C257" s="59" t="s">
        <v>84</v>
      </c>
      <c r="D257" s="59" t="s">
        <v>133</v>
      </c>
      <c r="E257" s="59" t="s">
        <v>403</v>
      </c>
      <c r="F257" s="59"/>
      <c r="G257" s="60"/>
      <c r="H257" s="131">
        <f>H258</f>
        <v>1403.76</v>
      </c>
      <c r="I257" s="131">
        <f t="shared" si="105"/>
        <v>0</v>
      </c>
      <c r="J257" s="131">
        <f t="shared" si="105"/>
        <v>1403.76</v>
      </c>
    </row>
    <row r="258" spans="1:11" ht="38.25" x14ac:dyDescent="0.2">
      <c r="A258" s="45" t="s">
        <v>43</v>
      </c>
      <c r="B258" s="59" t="s">
        <v>159</v>
      </c>
      <c r="C258" s="59" t="s">
        <v>84</v>
      </c>
      <c r="D258" s="59" t="s">
        <v>133</v>
      </c>
      <c r="E258" s="59" t="s">
        <v>403</v>
      </c>
      <c r="F258" s="59" t="s">
        <v>44</v>
      </c>
      <c r="G258" s="60"/>
      <c r="H258" s="131">
        <v>1403.76</v>
      </c>
      <c r="I258" s="131"/>
      <c r="J258" s="131">
        <f>H258+I258</f>
        <v>1403.76</v>
      </c>
    </row>
    <row r="259" spans="1:11" x14ac:dyDescent="0.2">
      <c r="A259" s="37" t="s">
        <v>198</v>
      </c>
      <c r="B259" s="59" t="s">
        <v>159</v>
      </c>
      <c r="C259" s="59" t="s">
        <v>57</v>
      </c>
      <c r="D259" s="59"/>
      <c r="E259" s="59"/>
      <c r="F259" s="59"/>
      <c r="G259" s="60" t="e">
        <f>#REF!+G265+#REF!+#REF!</f>
        <v>#REF!</v>
      </c>
      <c r="H259" s="61">
        <f>H265+H285+H260</f>
        <v>4331.24</v>
      </c>
      <c r="I259" s="61">
        <f>I265+I285+I260</f>
        <v>-119.944</v>
      </c>
      <c r="J259" s="61">
        <f>J265+J285+J260</f>
        <v>4211.2960000000003</v>
      </c>
    </row>
    <row r="260" spans="1:11" x14ac:dyDescent="0.2">
      <c r="A260" s="37" t="s">
        <v>307</v>
      </c>
      <c r="B260" s="59" t="s">
        <v>159</v>
      </c>
      <c r="C260" s="59" t="s">
        <v>57</v>
      </c>
      <c r="D260" s="59" t="s">
        <v>99</v>
      </c>
      <c r="E260" s="59"/>
      <c r="F260" s="59"/>
      <c r="G260" s="60"/>
      <c r="H260" s="61">
        <f>H261</f>
        <v>1500</v>
      </c>
      <c r="I260" s="61">
        <f t="shared" ref="I260:J263" si="106">I261</f>
        <v>0</v>
      </c>
      <c r="J260" s="61">
        <f t="shared" si="106"/>
        <v>1500</v>
      </c>
    </row>
    <row r="261" spans="1:11" x14ac:dyDescent="0.2">
      <c r="A261" s="45" t="s">
        <v>346</v>
      </c>
      <c r="B261" s="59" t="s">
        <v>159</v>
      </c>
      <c r="C261" s="59" t="s">
        <v>57</v>
      </c>
      <c r="D261" s="59" t="s">
        <v>99</v>
      </c>
      <c r="E261" s="59" t="s">
        <v>55</v>
      </c>
      <c r="F261" s="59"/>
      <c r="G261" s="60"/>
      <c r="H261" s="61">
        <f>H262</f>
        <v>1500</v>
      </c>
      <c r="I261" s="61">
        <f t="shared" si="106"/>
        <v>0</v>
      </c>
      <c r="J261" s="61">
        <f t="shared" si="106"/>
        <v>1500</v>
      </c>
    </row>
    <row r="262" spans="1:11" ht="25.5" x14ac:dyDescent="0.2">
      <c r="A262" s="94" t="s">
        <v>363</v>
      </c>
      <c r="B262" s="59" t="s">
        <v>159</v>
      </c>
      <c r="C262" s="59" t="s">
        <v>57</v>
      </c>
      <c r="D262" s="59" t="s">
        <v>99</v>
      </c>
      <c r="E262" s="59" t="s">
        <v>365</v>
      </c>
      <c r="F262" s="59"/>
      <c r="G262" s="60"/>
      <c r="H262" s="61">
        <f>H263</f>
        <v>1500</v>
      </c>
      <c r="I262" s="61">
        <f t="shared" si="106"/>
        <v>0</v>
      </c>
      <c r="J262" s="61">
        <f t="shared" si="106"/>
        <v>1500</v>
      </c>
    </row>
    <row r="263" spans="1:11" x14ac:dyDescent="0.2">
      <c r="A263" s="100" t="s">
        <v>364</v>
      </c>
      <c r="B263" s="59" t="s">
        <v>159</v>
      </c>
      <c r="C263" s="59" t="s">
        <v>57</v>
      </c>
      <c r="D263" s="59" t="s">
        <v>99</v>
      </c>
      <c r="E263" s="59" t="s">
        <v>366</v>
      </c>
      <c r="F263" s="59"/>
      <c r="G263" s="60"/>
      <c r="H263" s="61">
        <f>H264</f>
        <v>1500</v>
      </c>
      <c r="I263" s="61">
        <f t="shared" si="106"/>
        <v>0</v>
      </c>
      <c r="J263" s="61">
        <f t="shared" si="106"/>
        <v>1500</v>
      </c>
    </row>
    <row r="264" spans="1:11" ht="25.5" x14ac:dyDescent="0.2">
      <c r="A264" s="101" t="s">
        <v>222</v>
      </c>
      <c r="B264" s="59" t="s">
        <v>159</v>
      </c>
      <c r="C264" s="59" t="s">
        <v>57</v>
      </c>
      <c r="D264" s="59" t="s">
        <v>99</v>
      </c>
      <c r="E264" s="59" t="s">
        <v>366</v>
      </c>
      <c r="F264" s="59" t="s">
        <v>223</v>
      </c>
      <c r="G264" s="60"/>
      <c r="H264" s="61">
        <v>1500</v>
      </c>
      <c r="I264" s="61"/>
      <c r="J264" s="61">
        <f>H264+I264</f>
        <v>1500</v>
      </c>
    </row>
    <row r="265" spans="1:11" x14ac:dyDescent="0.2">
      <c r="A265" s="37" t="s">
        <v>199</v>
      </c>
      <c r="B265" s="59" t="s">
        <v>159</v>
      </c>
      <c r="C265" s="59" t="s">
        <v>57</v>
      </c>
      <c r="D265" s="59" t="s">
        <v>34</v>
      </c>
      <c r="E265" s="59"/>
      <c r="F265" s="59"/>
      <c r="G265" s="60" t="e">
        <f>#REF!+#REF!+#REF!+#REF!</f>
        <v>#REF!</v>
      </c>
      <c r="H265" s="131">
        <f>H282+H266+H270</f>
        <v>1865.44</v>
      </c>
      <c r="I265" s="131">
        <f t="shared" ref="I265:J265" si="107">I282+I266+I270</f>
        <v>-119.944</v>
      </c>
      <c r="J265" s="131">
        <f t="shared" si="107"/>
        <v>1745.4960000000001</v>
      </c>
    </row>
    <row r="266" spans="1:11" s="12" customFormat="1" ht="25.5" x14ac:dyDescent="0.2">
      <c r="A266" s="54" t="s">
        <v>165</v>
      </c>
      <c r="B266" s="59" t="s">
        <v>159</v>
      </c>
      <c r="C266" s="59" t="s">
        <v>57</v>
      </c>
      <c r="D266" s="59" t="s">
        <v>34</v>
      </c>
      <c r="E266" s="59" t="s">
        <v>166</v>
      </c>
      <c r="F266" s="59"/>
      <c r="G266" s="60"/>
      <c r="H266" s="131">
        <f>H267</f>
        <v>20</v>
      </c>
      <c r="I266" s="131">
        <f t="shared" ref="I266:J268" si="108">I267</f>
        <v>0</v>
      </c>
      <c r="J266" s="131">
        <f t="shared" si="108"/>
        <v>20</v>
      </c>
    </row>
    <row r="267" spans="1:11" s="15" customFormat="1" ht="38.25" x14ac:dyDescent="0.2">
      <c r="A267" s="54" t="s">
        <v>167</v>
      </c>
      <c r="B267" s="59" t="s">
        <v>159</v>
      </c>
      <c r="C267" s="59" t="s">
        <v>57</v>
      </c>
      <c r="D267" s="59" t="s">
        <v>34</v>
      </c>
      <c r="E267" s="59" t="s">
        <v>168</v>
      </c>
      <c r="F267" s="59"/>
      <c r="G267" s="60"/>
      <c r="H267" s="131">
        <f>H268</f>
        <v>20</v>
      </c>
      <c r="I267" s="131">
        <f t="shared" si="108"/>
        <v>0</v>
      </c>
      <c r="J267" s="131">
        <f t="shared" si="108"/>
        <v>20</v>
      </c>
    </row>
    <row r="268" spans="1:11" ht="76.5" x14ac:dyDescent="0.2">
      <c r="A268" s="91" t="s">
        <v>200</v>
      </c>
      <c r="B268" s="59" t="s">
        <v>159</v>
      </c>
      <c r="C268" s="59" t="s">
        <v>57</v>
      </c>
      <c r="D268" s="59" t="s">
        <v>34</v>
      </c>
      <c r="E268" s="59" t="s">
        <v>201</v>
      </c>
      <c r="F268" s="59"/>
      <c r="G268" s="60"/>
      <c r="H268" s="131">
        <f>H269</f>
        <v>20</v>
      </c>
      <c r="I268" s="131">
        <f t="shared" si="108"/>
        <v>0</v>
      </c>
      <c r="J268" s="131">
        <f t="shared" si="108"/>
        <v>20</v>
      </c>
    </row>
    <row r="269" spans="1:11" ht="25.5" x14ac:dyDescent="0.2">
      <c r="A269" s="45" t="s">
        <v>74</v>
      </c>
      <c r="B269" s="59" t="s">
        <v>159</v>
      </c>
      <c r="C269" s="59" t="s">
        <v>57</v>
      </c>
      <c r="D269" s="59" t="s">
        <v>34</v>
      </c>
      <c r="E269" s="59" t="s">
        <v>201</v>
      </c>
      <c r="F269" s="59" t="s">
        <v>75</v>
      </c>
      <c r="G269" s="60"/>
      <c r="H269" s="131">
        <v>20</v>
      </c>
      <c r="I269" s="131"/>
      <c r="J269" s="131">
        <f>H269+I269</f>
        <v>20</v>
      </c>
    </row>
    <row r="270" spans="1:11" x14ac:dyDescent="0.2">
      <c r="A270" s="45" t="s">
        <v>346</v>
      </c>
      <c r="B270" s="59" t="s">
        <v>159</v>
      </c>
      <c r="C270" s="59" t="s">
        <v>57</v>
      </c>
      <c r="D270" s="59" t="s">
        <v>34</v>
      </c>
      <c r="E270" s="59" t="s">
        <v>55</v>
      </c>
      <c r="F270" s="59"/>
      <c r="G270" s="60"/>
      <c r="H270" s="131">
        <f>H271+H273+H276+H279</f>
        <v>1845.44</v>
      </c>
      <c r="I270" s="131">
        <f t="shared" ref="I270:J270" si="109">I271+I273+I276+I279</f>
        <v>-119.944</v>
      </c>
      <c r="J270" s="131">
        <f t="shared" si="109"/>
        <v>1725.4960000000001</v>
      </c>
    </row>
    <row r="271" spans="1:11" ht="38.25" x14ac:dyDescent="0.2">
      <c r="A271" s="94" t="s">
        <v>389</v>
      </c>
      <c r="B271" s="59" t="s">
        <v>159</v>
      </c>
      <c r="C271" s="59" t="s">
        <v>57</v>
      </c>
      <c r="D271" s="59" t="s">
        <v>34</v>
      </c>
      <c r="E271" s="59" t="s">
        <v>391</v>
      </c>
      <c r="F271" s="59"/>
      <c r="G271" s="60"/>
      <c r="H271" s="131">
        <f>H272</f>
        <v>300</v>
      </c>
      <c r="I271" s="131">
        <f t="shared" ref="I271:J271" si="110">I272</f>
        <v>0</v>
      </c>
      <c r="J271" s="131">
        <f t="shared" si="110"/>
        <v>300</v>
      </c>
    </row>
    <row r="272" spans="1:11" s="15" customFormat="1" ht="25.5" x14ac:dyDescent="0.2">
      <c r="A272" s="45" t="s">
        <v>74</v>
      </c>
      <c r="B272" s="59" t="s">
        <v>159</v>
      </c>
      <c r="C272" s="59" t="s">
        <v>57</v>
      </c>
      <c r="D272" s="59" t="s">
        <v>34</v>
      </c>
      <c r="E272" s="59" t="s">
        <v>391</v>
      </c>
      <c r="F272" s="59" t="s">
        <v>75</v>
      </c>
      <c r="G272" s="60"/>
      <c r="H272" s="131">
        <v>300</v>
      </c>
      <c r="I272" s="131"/>
      <c r="J272" s="131">
        <f>H272+I272</f>
        <v>300</v>
      </c>
      <c r="K272" s="14"/>
    </row>
    <row r="273" spans="1:11" ht="25.5" x14ac:dyDescent="0.2">
      <c r="A273" s="94" t="s">
        <v>390</v>
      </c>
      <c r="B273" s="59" t="s">
        <v>159</v>
      </c>
      <c r="C273" s="59" t="s">
        <v>57</v>
      </c>
      <c r="D273" s="59" t="s">
        <v>34</v>
      </c>
      <c r="E273" s="59" t="s">
        <v>392</v>
      </c>
      <c r="F273" s="59"/>
      <c r="G273" s="60"/>
      <c r="H273" s="131">
        <f>H275+H274</f>
        <v>200</v>
      </c>
      <c r="I273" s="131">
        <f t="shared" ref="I273:J273" si="111">I275+I274</f>
        <v>0</v>
      </c>
      <c r="J273" s="131">
        <f t="shared" si="111"/>
        <v>200</v>
      </c>
      <c r="K273" s="13"/>
    </row>
    <row r="274" spans="1:11" ht="25.5" x14ac:dyDescent="0.2">
      <c r="A274" s="45" t="s">
        <v>208</v>
      </c>
      <c r="B274" s="59" t="s">
        <v>159</v>
      </c>
      <c r="C274" s="59" t="s">
        <v>57</v>
      </c>
      <c r="D274" s="59" t="s">
        <v>34</v>
      </c>
      <c r="E274" s="59" t="s">
        <v>392</v>
      </c>
      <c r="F274" s="59" t="s">
        <v>209</v>
      </c>
      <c r="G274" s="60"/>
      <c r="H274" s="131">
        <v>200</v>
      </c>
      <c r="I274" s="131"/>
      <c r="J274" s="131">
        <f>H274+I274</f>
        <v>200</v>
      </c>
    </row>
    <row r="275" spans="1:11" ht="25.5" x14ac:dyDescent="0.2">
      <c r="A275" s="45" t="s">
        <v>74</v>
      </c>
      <c r="B275" s="59" t="s">
        <v>159</v>
      </c>
      <c r="C275" s="59" t="s">
        <v>57</v>
      </c>
      <c r="D275" s="59" t="s">
        <v>34</v>
      </c>
      <c r="E275" s="59" t="s">
        <v>392</v>
      </c>
      <c r="F275" s="59" t="s">
        <v>75</v>
      </c>
      <c r="G275" s="60"/>
      <c r="H275" s="131"/>
      <c r="I275" s="131"/>
      <c r="J275" s="131">
        <f>H275+I275</f>
        <v>0</v>
      </c>
    </row>
    <row r="276" spans="1:11" ht="25.5" x14ac:dyDescent="0.2">
      <c r="A276" s="94" t="s">
        <v>363</v>
      </c>
      <c r="B276" s="59" t="s">
        <v>159</v>
      </c>
      <c r="C276" s="59" t="s">
        <v>57</v>
      </c>
      <c r="D276" s="59" t="s">
        <v>34</v>
      </c>
      <c r="E276" s="59" t="s">
        <v>365</v>
      </c>
      <c r="F276" s="59"/>
      <c r="G276" s="60"/>
      <c r="H276" s="131">
        <f>H277</f>
        <v>700</v>
      </c>
      <c r="I276" s="131">
        <f t="shared" ref="I276:J277" si="112">I277</f>
        <v>0</v>
      </c>
      <c r="J276" s="131">
        <f t="shared" si="112"/>
        <v>700</v>
      </c>
    </row>
    <row r="277" spans="1:11" x14ac:dyDescent="0.2">
      <c r="A277" s="100" t="s">
        <v>380</v>
      </c>
      <c r="B277" s="59" t="s">
        <v>159</v>
      </c>
      <c r="C277" s="59" t="s">
        <v>57</v>
      </c>
      <c r="D277" s="59" t="s">
        <v>34</v>
      </c>
      <c r="E277" s="59" t="s">
        <v>379</v>
      </c>
      <c r="F277" s="59"/>
      <c r="G277" s="60"/>
      <c r="H277" s="131">
        <f>H278</f>
        <v>700</v>
      </c>
      <c r="I277" s="131">
        <f t="shared" si="112"/>
        <v>0</v>
      </c>
      <c r="J277" s="131">
        <f t="shared" si="112"/>
        <v>700</v>
      </c>
    </row>
    <row r="278" spans="1:11" ht="25.5" x14ac:dyDescent="0.2">
      <c r="A278" s="55" t="s">
        <v>206</v>
      </c>
      <c r="B278" s="59" t="s">
        <v>159</v>
      </c>
      <c r="C278" s="59" t="s">
        <v>57</v>
      </c>
      <c r="D278" s="59" t="s">
        <v>34</v>
      </c>
      <c r="E278" s="59" t="s">
        <v>379</v>
      </c>
      <c r="F278" s="59" t="s">
        <v>207</v>
      </c>
      <c r="G278" s="60"/>
      <c r="H278" s="131">
        <v>700</v>
      </c>
      <c r="I278" s="131"/>
      <c r="J278" s="131">
        <f>H278+I278</f>
        <v>700</v>
      </c>
    </row>
    <row r="279" spans="1:11" ht="25.5" x14ac:dyDescent="0.2">
      <c r="A279" s="94" t="s">
        <v>384</v>
      </c>
      <c r="B279" s="59" t="s">
        <v>159</v>
      </c>
      <c r="C279" s="59" t="s">
        <v>57</v>
      </c>
      <c r="D279" s="59" t="s">
        <v>34</v>
      </c>
      <c r="E279" s="59" t="s">
        <v>383</v>
      </c>
      <c r="F279" s="59"/>
      <c r="G279" s="60"/>
      <c r="H279" s="131">
        <f>H280</f>
        <v>645.44000000000005</v>
      </c>
      <c r="I279" s="131">
        <f t="shared" ref="I279:J280" si="113">I280</f>
        <v>-119.944</v>
      </c>
      <c r="J279" s="131">
        <f t="shared" si="113"/>
        <v>525.49600000000009</v>
      </c>
    </row>
    <row r="280" spans="1:11" s="15" customFormat="1" x14ac:dyDescent="0.2">
      <c r="A280" s="94" t="s">
        <v>386</v>
      </c>
      <c r="B280" s="59" t="s">
        <v>159</v>
      </c>
      <c r="C280" s="59" t="s">
        <v>57</v>
      </c>
      <c r="D280" s="59" t="s">
        <v>34</v>
      </c>
      <c r="E280" s="59" t="s">
        <v>385</v>
      </c>
      <c r="F280" s="59"/>
      <c r="G280" s="60"/>
      <c r="H280" s="131">
        <f>H281</f>
        <v>645.44000000000005</v>
      </c>
      <c r="I280" s="131">
        <f t="shared" si="113"/>
        <v>-119.944</v>
      </c>
      <c r="J280" s="131">
        <f t="shared" si="113"/>
        <v>525.49600000000009</v>
      </c>
    </row>
    <row r="281" spans="1:11" ht="25.5" x14ac:dyDescent="0.2">
      <c r="A281" s="55" t="s">
        <v>206</v>
      </c>
      <c r="B281" s="59" t="s">
        <v>159</v>
      </c>
      <c r="C281" s="59" t="s">
        <v>57</v>
      </c>
      <c r="D281" s="59" t="s">
        <v>34</v>
      </c>
      <c r="E281" s="59" t="s">
        <v>385</v>
      </c>
      <c r="F281" s="59" t="s">
        <v>207</v>
      </c>
      <c r="G281" s="60"/>
      <c r="H281" s="131">
        <v>645.44000000000005</v>
      </c>
      <c r="I281" s="131">
        <v>-119.944</v>
      </c>
      <c r="J281" s="131">
        <f>H281+I281</f>
        <v>525.49600000000009</v>
      </c>
    </row>
    <row r="282" spans="1:11" ht="25.5" x14ac:dyDescent="0.2">
      <c r="A282" s="37" t="s">
        <v>202</v>
      </c>
      <c r="B282" s="59" t="s">
        <v>159</v>
      </c>
      <c r="C282" s="59" t="s">
        <v>57</v>
      </c>
      <c r="D282" s="59" t="s">
        <v>34</v>
      </c>
      <c r="E282" s="59" t="s">
        <v>203</v>
      </c>
      <c r="F282" s="59"/>
      <c r="G282" s="60"/>
      <c r="H282" s="131">
        <f t="shared" ref="H282:J282" si="114">H283+H284</f>
        <v>0</v>
      </c>
      <c r="I282" s="131">
        <f t="shared" si="114"/>
        <v>0</v>
      </c>
      <c r="J282" s="131">
        <f t="shared" si="114"/>
        <v>0</v>
      </c>
    </row>
    <row r="283" spans="1:11" ht="38.25" x14ac:dyDescent="0.2">
      <c r="A283" s="40" t="s">
        <v>204</v>
      </c>
      <c r="B283" s="59" t="s">
        <v>159</v>
      </c>
      <c r="C283" s="59" t="s">
        <v>57</v>
      </c>
      <c r="D283" s="59" t="s">
        <v>34</v>
      </c>
      <c r="E283" s="59" t="s">
        <v>203</v>
      </c>
      <c r="F283" s="59" t="s">
        <v>205</v>
      </c>
      <c r="G283" s="60"/>
      <c r="H283" s="131">
        <v>0</v>
      </c>
      <c r="I283" s="131"/>
      <c r="J283" s="61">
        <f>H283+I283</f>
        <v>0</v>
      </c>
    </row>
    <row r="284" spans="1:11" ht="25.5" x14ac:dyDescent="0.2">
      <c r="A284" s="55" t="s">
        <v>206</v>
      </c>
      <c r="B284" s="59" t="s">
        <v>159</v>
      </c>
      <c r="C284" s="59" t="s">
        <v>57</v>
      </c>
      <c r="D284" s="59" t="s">
        <v>34</v>
      </c>
      <c r="E284" s="59" t="s">
        <v>203</v>
      </c>
      <c r="F284" s="59" t="s">
        <v>207</v>
      </c>
      <c r="G284" s="60"/>
      <c r="H284" s="131"/>
      <c r="I284" s="131"/>
      <c r="J284" s="61">
        <f>H284+I284</f>
        <v>0</v>
      </c>
    </row>
    <row r="285" spans="1:11" x14ac:dyDescent="0.2">
      <c r="A285" s="37" t="s">
        <v>210</v>
      </c>
      <c r="B285" s="70" t="s">
        <v>159</v>
      </c>
      <c r="C285" s="70" t="s">
        <v>57</v>
      </c>
      <c r="D285" s="70" t="s">
        <v>122</v>
      </c>
      <c r="E285" s="70"/>
      <c r="F285" s="70"/>
      <c r="G285" s="60"/>
      <c r="H285" s="131">
        <f>H286</f>
        <v>965.8</v>
      </c>
      <c r="I285" s="131">
        <f t="shared" ref="I285:J287" si="115">I286</f>
        <v>0</v>
      </c>
      <c r="J285" s="131">
        <f t="shared" si="115"/>
        <v>965.8</v>
      </c>
    </row>
    <row r="286" spans="1:11" x14ac:dyDescent="0.2">
      <c r="A286" s="45" t="s">
        <v>346</v>
      </c>
      <c r="B286" s="70" t="s">
        <v>159</v>
      </c>
      <c r="C286" s="70" t="s">
        <v>57</v>
      </c>
      <c r="D286" s="70" t="s">
        <v>122</v>
      </c>
      <c r="E286" s="70" t="s">
        <v>55</v>
      </c>
      <c r="F286" s="70"/>
      <c r="G286" s="60"/>
      <c r="H286" s="131">
        <f>H287</f>
        <v>965.8</v>
      </c>
      <c r="I286" s="131">
        <f t="shared" si="115"/>
        <v>0</v>
      </c>
      <c r="J286" s="131">
        <f t="shared" si="115"/>
        <v>965.8</v>
      </c>
    </row>
    <row r="287" spans="1:11" ht="25.5" x14ac:dyDescent="0.2">
      <c r="A287" s="102" t="s">
        <v>387</v>
      </c>
      <c r="B287" s="70" t="s">
        <v>159</v>
      </c>
      <c r="C287" s="70" t="s">
        <v>57</v>
      </c>
      <c r="D287" s="70" t="s">
        <v>122</v>
      </c>
      <c r="E287" s="70" t="s">
        <v>388</v>
      </c>
      <c r="F287" s="70"/>
      <c r="G287" s="60"/>
      <c r="H287" s="131">
        <f>H288</f>
        <v>965.8</v>
      </c>
      <c r="I287" s="131">
        <f t="shared" si="115"/>
        <v>0</v>
      </c>
      <c r="J287" s="131">
        <f t="shared" si="115"/>
        <v>965.8</v>
      </c>
    </row>
    <row r="288" spans="1:11" ht="25.5" x14ac:dyDescent="0.2">
      <c r="A288" s="45" t="s">
        <v>74</v>
      </c>
      <c r="B288" s="70" t="s">
        <v>159</v>
      </c>
      <c r="C288" s="70" t="s">
        <v>57</v>
      </c>
      <c r="D288" s="70" t="s">
        <v>122</v>
      </c>
      <c r="E288" s="70" t="s">
        <v>388</v>
      </c>
      <c r="F288" s="70" t="s">
        <v>75</v>
      </c>
      <c r="G288" s="60"/>
      <c r="H288" s="131">
        <v>965.8</v>
      </c>
      <c r="I288" s="131"/>
      <c r="J288" s="131">
        <f>H288+I288</f>
        <v>965.8</v>
      </c>
    </row>
    <row r="289" spans="1:10" x14ac:dyDescent="0.2">
      <c r="A289" s="56" t="s">
        <v>211</v>
      </c>
      <c r="B289" s="59" t="s">
        <v>159</v>
      </c>
      <c r="C289" s="59" t="s">
        <v>32</v>
      </c>
      <c r="D289" s="59"/>
      <c r="E289" s="59"/>
      <c r="F289" s="59"/>
      <c r="G289" s="60" t="e">
        <f>#REF!+#REF!+#REF!</f>
        <v>#REF!</v>
      </c>
      <c r="H289" s="61">
        <f>H294+H290</f>
        <v>26359.74</v>
      </c>
      <c r="I289" s="61">
        <f t="shared" ref="I289:J289" si="116">I294+I290</f>
        <v>119.944</v>
      </c>
      <c r="J289" s="61">
        <f t="shared" si="116"/>
        <v>26479.684000000001</v>
      </c>
    </row>
    <row r="290" spans="1:10" x14ac:dyDescent="0.2">
      <c r="A290" s="44" t="s">
        <v>212</v>
      </c>
      <c r="B290" s="59" t="s">
        <v>159</v>
      </c>
      <c r="C290" s="59" t="s">
        <v>32</v>
      </c>
      <c r="D290" s="59" t="s">
        <v>99</v>
      </c>
      <c r="E290" s="59"/>
      <c r="F290" s="59"/>
      <c r="G290" s="67"/>
      <c r="H290" s="131">
        <f>H291</f>
        <v>273</v>
      </c>
      <c r="I290" s="131">
        <f t="shared" ref="I290:J290" si="117">I291</f>
        <v>119.944</v>
      </c>
      <c r="J290" s="131">
        <f t="shared" si="117"/>
        <v>392.94400000000002</v>
      </c>
    </row>
    <row r="291" spans="1:10" ht="25.5" x14ac:dyDescent="0.2">
      <c r="A291" s="94" t="s">
        <v>384</v>
      </c>
      <c r="B291" s="59" t="s">
        <v>159</v>
      </c>
      <c r="C291" s="59" t="s">
        <v>32</v>
      </c>
      <c r="D291" s="59" t="s">
        <v>99</v>
      </c>
      <c r="E291" s="59" t="s">
        <v>383</v>
      </c>
      <c r="F291" s="59"/>
      <c r="G291" s="67"/>
      <c r="H291" s="131">
        <f>H292</f>
        <v>273</v>
      </c>
      <c r="I291" s="131">
        <f t="shared" ref="I291:J292" si="118">I292</f>
        <v>119.944</v>
      </c>
      <c r="J291" s="131">
        <f t="shared" si="118"/>
        <v>392.94400000000002</v>
      </c>
    </row>
    <row r="292" spans="1:10" x14ac:dyDescent="0.2">
      <c r="A292" s="94" t="s">
        <v>386</v>
      </c>
      <c r="B292" s="59" t="s">
        <v>159</v>
      </c>
      <c r="C292" s="59" t="s">
        <v>32</v>
      </c>
      <c r="D292" s="59" t="s">
        <v>99</v>
      </c>
      <c r="E292" s="59" t="s">
        <v>385</v>
      </c>
      <c r="F292" s="59"/>
      <c r="G292" s="67"/>
      <c r="H292" s="131">
        <f>H293</f>
        <v>273</v>
      </c>
      <c r="I292" s="131">
        <f t="shared" si="118"/>
        <v>119.944</v>
      </c>
      <c r="J292" s="131">
        <f t="shared" si="118"/>
        <v>392.94400000000002</v>
      </c>
    </row>
    <row r="293" spans="1:10" ht="25.5" x14ac:dyDescent="0.2">
      <c r="A293" s="55" t="s">
        <v>206</v>
      </c>
      <c r="B293" s="59" t="s">
        <v>159</v>
      </c>
      <c r="C293" s="59" t="s">
        <v>32</v>
      </c>
      <c r="D293" s="59" t="s">
        <v>99</v>
      </c>
      <c r="E293" s="59" t="s">
        <v>385</v>
      </c>
      <c r="F293" s="59" t="s">
        <v>207</v>
      </c>
      <c r="G293" s="67"/>
      <c r="H293" s="131">
        <v>273</v>
      </c>
      <c r="I293" s="131">
        <v>119.944</v>
      </c>
      <c r="J293" s="131">
        <f>H293+I293</f>
        <v>392.94400000000002</v>
      </c>
    </row>
    <row r="294" spans="1:10" x14ac:dyDescent="0.2">
      <c r="A294" s="44" t="s">
        <v>33</v>
      </c>
      <c r="B294" s="59" t="s">
        <v>159</v>
      </c>
      <c r="C294" s="59" t="s">
        <v>32</v>
      </c>
      <c r="D294" s="59" t="s">
        <v>34</v>
      </c>
      <c r="E294" s="59"/>
      <c r="F294" s="59"/>
      <c r="G294" s="67"/>
      <c r="H294" s="131">
        <f>H295+H301</f>
        <v>26086.74</v>
      </c>
      <c r="I294" s="131">
        <f t="shared" ref="I294:J294" si="119">I295+I301</f>
        <v>0</v>
      </c>
      <c r="J294" s="131">
        <f t="shared" si="119"/>
        <v>26086.74</v>
      </c>
    </row>
    <row r="295" spans="1:10" ht="25.5" x14ac:dyDescent="0.2">
      <c r="A295" s="54" t="s">
        <v>35</v>
      </c>
      <c r="B295" s="59" t="s">
        <v>159</v>
      </c>
      <c r="C295" s="59" t="s">
        <v>32</v>
      </c>
      <c r="D295" s="59" t="s">
        <v>34</v>
      </c>
      <c r="E295" s="59" t="s">
        <v>36</v>
      </c>
      <c r="F295" s="59"/>
      <c r="G295" s="67"/>
      <c r="H295" s="131">
        <f>H296</f>
        <v>9000</v>
      </c>
      <c r="I295" s="131">
        <f t="shared" ref="I295:J295" si="120">I296</f>
        <v>0</v>
      </c>
      <c r="J295" s="131">
        <f t="shared" si="120"/>
        <v>9000</v>
      </c>
    </row>
    <row r="296" spans="1:10" ht="25.5" x14ac:dyDescent="0.2">
      <c r="A296" s="54" t="s">
        <v>37</v>
      </c>
      <c r="B296" s="59" t="s">
        <v>159</v>
      </c>
      <c r="C296" s="59" t="s">
        <v>32</v>
      </c>
      <c r="D296" s="59" t="s">
        <v>34</v>
      </c>
      <c r="E296" s="59" t="s">
        <v>38</v>
      </c>
      <c r="F296" s="59"/>
      <c r="G296" s="67"/>
      <c r="H296" s="131">
        <f>H297+H299</f>
        <v>9000</v>
      </c>
      <c r="I296" s="131">
        <f t="shared" ref="I296:J296" si="121">I297+I299</f>
        <v>0</v>
      </c>
      <c r="J296" s="131">
        <f t="shared" si="121"/>
        <v>9000</v>
      </c>
    </row>
    <row r="297" spans="1:10" ht="63.75" x14ac:dyDescent="0.2">
      <c r="A297" s="92" t="s">
        <v>344</v>
      </c>
      <c r="B297" s="59" t="s">
        <v>159</v>
      </c>
      <c r="C297" s="59" t="s">
        <v>32</v>
      </c>
      <c r="D297" s="59" t="s">
        <v>34</v>
      </c>
      <c r="E297" s="59" t="s">
        <v>452</v>
      </c>
      <c r="F297" s="59"/>
      <c r="G297" s="67"/>
      <c r="H297" s="131">
        <f>H298</f>
        <v>1000</v>
      </c>
      <c r="I297" s="131">
        <f t="shared" ref="I297:J297" si="122">I298</f>
        <v>0</v>
      </c>
      <c r="J297" s="131">
        <f t="shared" si="122"/>
        <v>1000</v>
      </c>
    </row>
    <row r="298" spans="1:10" ht="25.5" x14ac:dyDescent="0.2">
      <c r="A298" s="55" t="s">
        <v>206</v>
      </c>
      <c r="B298" s="59" t="s">
        <v>159</v>
      </c>
      <c r="C298" s="59" t="s">
        <v>32</v>
      </c>
      <c r="D298" s="59" t="s">
        <v>34</v>
      </c>
      <c r="E298" s="59" t="s">
        <v>452</v>
      </c>
      <c r="F298" s="59" t="s">
        <v>207</v>
      </c>
      <c r="G298" s="67"/>
      <c r="H298" s="131">
        <v>1000</v>
      </c>
      <c r="I298" s="131"/>
      <c r="J298" s="131">
        <f>H298+I298</f>
        <v>1000</v>
      </c>
    </row>
    <row r="299" spans="1:10" ht="38.25" x14ac:dyDescent="0.2">
      <c r="A299" s="44" t="s">
        <v>345</v>
      </c>
      <c r="B299" s="59" t="s">
        <v>159</v>
      </c>
      <c r="C299" s="59" t="s">
        <v>32</v>
      </c>
      <c r="D299" s="59" t="s">
        <v>34</v>
      </c>
      <c r="E299" s="59" t="s">
        <v>453</v>
      </c>
      <c r="F299" s="59"/>
      <c r="G299" s="67"/>
      <c r="H299" s="131">
        <f>H300</f>
        <v>8000</v>
      </c>
      <c r="I299" s="131">
        <f t="shared" ref="I299:J299" si="123">I300</f>
        <v>0</v>
      </c>
      <c r="J299" s="131">
        <f t="shared" si="123"/>
        <v>8000</v>
      </c>
    </row>
    <row r="300" spans="1:10" ht="25.5" x14ac:dyDescent="0.2">
      <c r="A300" s="55" t="s">
        <v>206</v>
      </c>
      <c r="B300" s="59" t="s">
        <v>159</v>
      </c>
      <c r="C300" s="59" t="s">
        <v>32</v>
      </c>
      <c r="D300" s="59" t="s">
        <v>34</v>
      </c>
      <c r="E300" s="59" t="s">
        <v>453</v>
      </c>
      <c r="F300" s="59" t="s">
        <v>207</v>
      </c>
      <c r="G300" s="67"/>
      <c r="H300" s="131">
        <v>8000</v>
      </c>
      <c r="I300" s="131"/>
      <c r="J300" s="131">
        <f>H300+I300</f>
        <v>8000</v>
      </c>
    </row>
    <row r="301" spans="1:10" x14ac:dyDescent="0.2">
      <c r="A301" s="45" t="s">
        <v>346</v>
      </c>
      <c r="B301" s="59" t="s">
        <v>159</v>
      </c>
      <c r="C301" s="59" t="s">
        <v>32</v>
      </c>
      <c r="D301" s="59" t="s">
        <v>34</v>
      </c>
      <c r="E301" s="59" t="s">
        <v>55</v>
      </c>
      <c r="F301" s="59"/>
      <c r="G301" s="67"/>
      <c r="H301" s="131">
        <f>H302+H309+H312</f>
        <v>17086.740000000002</v>
      </c>
      <c r="I301" s="131">
        <f t="shared" ref="I301:J301" si="124">I302+I309+I312</f>
        <v>0</v>
      </c>
      <c r="J301" s="131">
        <f t="shared" si="124"/>
        <v>17086.740000000002</v>
      </c>
    </row>
    <row r="302" spans="1:10" ht="25.5" x14ac:dyDescent="0.2">
      <c r="A302" s="94" t="s">
        <v>369</v>
      </c>
      <c r="B302" s="59" t="s">
        <v>159</v>
      </c>
      <c r="C302" s="59" t="s">
        <v>32</v>
      </c>
      <c r="D302" s="59" t="s">
        <v>34</v>
      </c>
      <c r="E302" s="59" t="s">
        <v>370</v>
      </c>
      <c r="F302" s="59"/>
      <c r="G302" s="67"/>
      <c r="H302" s="131">
        <f>H303+H306</f>
        <v>15586.740000000002</v>
      </c>
      <c r="I302" s="131">
        <f t="shared" ref="I302:J302" si="125">I303+I306</f>
        <v>0</v>
      </c>
      <c r="J302" s="131">
        <f t="shared" si="125"/>
        <v>15586.740000000002</v>
      </c>
    </row>
    <row r="303" spans="1:10" ht="38.25" x14ac:dyDescent="0.2">
      <c r="A303" s="94" t="s">
        <v>371</v>
      </c>
      <c r="B303" s="59" t="s">
        <v>159</v>
      </c>
      <c r="C303" s="59" t="s">
        <v>32</v>
      </c>
      <c r="D303" s="59" t="s">
        <v>34</v>
      </c>
      <c r="E303" s="59" t="s">
        <v>372</v>
      </c>
      <c r="F303" s="59"/>
      <c r="G303" s="67"/>
      <c r="H303" s="131">
        <f>H304+H305</f>
        <v>4209.62</v>
      </c>
      <c r="I303" s="131">
        <f t="shared" ref="I303:J303" si="126">I304+I305</f>
        <v>0</v>
      </c>
      <c r="J303" s="131">
        <f t="shared" si="126"/>
        <v>4209.62</v>
      </c>
    </row>
    <row r="304" spans="1:10" ht="25.5" x14ac:dyDescent="0.2">
      <c r="A304" s="37" t="s">
        <v>213</v>
      </c>
      <c r="B304" s="59" t="s">
        <v>159</v>
      </c>
      <c r="C304" s="59" t="s">
        <v>32</v>
      </c>
      <c r="D304" s="59" t="s">
        <v>34</v>
      </c>
      <c r="E304" s="59" t="s">
        <v>372</v>
      </c>
      <c r="F304" s="59" t="s">
        <v>214</v>
      </c>
      <c r="G304" s="67"/>
      <c r="H304" s="131">
        <v>4209.62</v>
      </c>
      <c r="I304" s="131"/>
      <c r="J304" s="131">
        <f>H304+I304</f>
        <v>4209.62</v>
      </c>
    </row>
    <row r="305" spans="1:10" x14ac:dyDescent="0.2">
      <c r="A305" s="37" t="s">
        <v>373</v>
      </c>
      <c r="B305" s="59" t="s">
        <v>159</v>
      </c>
      <c r="C305" s="59" t="s">
        <v>32</v>
      </c>
      <c r="D305" s="59" t="s">
        <v>34</v>
      </c>
      <c r="E305" s="59" t="s">
        <v>372</v>
      </c>
      <c r="F305" s="59" t="s">
        <v>374</v>
      </c>
      <c r="G305" s="67"/>
      <c r="H305" s="131"/>
      <c r="I305" s="131"/>
      <c r="J305" s="131">
        <f>H305+I305</f>
        <v>0</v>
      </c>
    </row>
    <row r="306" spans="1:10" ht="38.25" x14ac:dyDescent="0.2">
      <c r="A306" s="94" t="s">
        <v>375</v>
      </c>
      <c r="B306" s="59" t="s">
        <v>159</v>
      </c>
      <c r="C306" s="59" t="s">
        <v>32</v>
      </c>
      <c r="D306" s="59" t="s">
        <v>34</v>
      </c>
      <c r="E306" s="59" t="s">
        <v>376</v>
      </c>
      <c r="F306" s="59"/>
      <c r="G306" s="67"/>
      <c r="H306" s="131">
        <f>H307+H308</f>
        <v>11377.12</v>
      </c>
      <c r="I306" s="131">
        <f t="shared" ref="I306:J306" si="127">I307+I308</f>
        <v>0</v>
      </c>
      <c r="J306" s="131">
        <f t="shared" si="127"/>
        <v>11377.12</v>
      </c>
    </row>
    <row r="307" spans="1:10" ht="25.5" x14ac:dyDescent="0.2">
      <c r="A307" s="37" t="s">
        <v>213</v>
      </c>
      <c r="B307" s="59" t="s">
        <v>159</v>
      </c>
      <c r="C307" s="59" t="s">
        <v>32</v>
      </c>
      <c r="D307" s="59" t="s">
        <v>34</v>
      </c>
      <c r="E307" s="59" t="s">
        <v>376</v>
      </c>
      <c r="F307" s="59" t="s">
        <v>214</v>
      </c>
      <c r="G307" s="67"/>
      <c r="H307" s="131">
        <v>11377.12</v>
      </c>
      <c r="I307" s="131"/>
      <c r="J307" s="131">
        <f>H307+I307</f>
        <v>11377.12</v>
      </c>
    </row>
    <row r="308" spans="1:10" x14ac:dyDescent="0.2">
      <c r="A308" s="37" t="s">
        <v>373</v>
      </c>
      <c r="B308" s="59" t="s">
        <v>159</v>
      </c>
      <c r="C308" s="59" t="s">
        <v>32</v>
      </c>
      <c r="D308" s="59" t="s">
        <v>34</v>
      </c>
      <c r="E308" s="59" t="s">
        <v>376</v>
      </c>
      <c r="F308" s="59" t="s">
        <v>374</v>
      </c>
      <c r="G308" s="67"/>
      <c r="H308" s="131"/>
      <c r="I308" s="131"/>
      <c r="J308" s="131">
        <f>H308+I308</f>
        <v>0</v>
      </c>
    </row>
    <row r="309" spans="1:10" ht="25.5" x14ac:dyDescent="0.2">
      <c r="A309" s="94" t="s">
        <v>363</v>
      </c>
      <c r="B309" s="59" t="s">
        <v>159</v>
      </c>
      <c r="C309" s="59" t="s">
        <v>32</v>
      </c>
      <c r="D309" s="59" t="s">
        <v>34</v>
      </c>
      <c r="E309" s="59" t="s">
        <v>365</v>
      </c>
      <c r="F309" s="59"/>
      <c r="G309" s="67"/>
      <c r="H309" s="131">
        <f>H310</f>
        <v>900</v>
      </c>
      <c r="I309" s="131">
        <f t="shared" ref="I309:J310" si="128">I310</f>
        <v>0</v>
      </c>
      <c r="J309" s="131">
        <f t="shared" si="128"/>
        <v>900</v>
      </c>
    </row>
    <row r="310" spans="1:10" x14ac:dyDescent="0.2">
      <c r="A310" s="100" t="s">
        <v>380</v>
      </c>
      <c r="B310" s="59" t="s">
        <v>159</v>
      </c>
      <c r="C310" s="59" t="s">
        <v>32</v>
      </c>
      <c r="D310" s="59" t="s">
        <v>34</v>
      </c>
      <c r="E310" s="59" t="s">
        <v>379</v>
      </c>
      <c r="F310" s="59"/>
      <c r="G310" s="67"/>
      <c r="H310" s="131">
        <f>H311</f>
        <v>900</v>
      </c>
      <c r="I310" s="131">
        <f t="shared" si="128"/>
        <v>0</v>
      </c>
      <c r="J310" s="131">
        <f t="shared" si="128"/>
        <v>900</v>
      </c>
    </row>
    <row r="311" spans="1:10" ht="25.5" x14ac:dyDescent="0.2">
      <c r="A311" s="55" t="s">
        <v>206</v>
      </c>
      <c r="B311" s="59" t="s">
        <v>159</v>
      </c>
      <c r="C311" s="59" t="s">
        <v>32</v>
      </c>
      <c r="D311" s="59" t="s">
        <v>34</v>
      </c>
      <c r="E311" s="59" t="s">
        <v>379</v>
      </c>
      <c r="F311" s="59" t="s">
        <v>207</v>
      </c>
      <c r="G311" s="67"/>
      <c r="H311" s="131">
        <v>900</v>
      </c>
      <c r="I311" s="131"/>
      <c r="J311" s="131">
        <f>H311+I311</f>
        <v>900</v>
      </c>
    </row>
    <row r="312" spans="1:10" ht="25.5" x14ac:dyDescent="0.2">
      <c r="A312" s="94" t="s">
        <v>442</v>
      </c>
      <c r="B312" s="59" t="s">
        <v>159</v>
      </c>
      <c r="C312" s="59" t="s">
        <v>32</v>
      </c>
      <c r="D312" s="59" t="s">
        <v>34</v>
      </c>
      <c r="E312" s="59" t="s">
        <v>383</v>
      </c>
      <c r="F312" s="59"/>
      <c r="G312" s="67"/>
      <c r="H312" s="131">
        <f>H313</f>
        <v>600</v>
      </c>
      <c r="I312" s="131">
        <f t="shared" ref="I312:J313" si="129">I313</f>
        <v>0</v>
      </c>
      <c r="J312" s="131">
        <f t="shared" si="129"/>
        <v>600</v>
      </c>
    </row>
    <row r="313" spans="1:10" x14ac:dyDescent="0.2">
      <c r="A313" s="94" t="s">
        <v>386</v>
      </c>
      <c r="B313" s="59" t="s">
        <v>159</v>
      </c>
      <c r="C313" s="59" t="s">
        <v>32</v>
      </c>
      <c r="D313" s="59" t="s">
        <v>34</v>
      </c>
      <c r="E313" s="59" t="s">
        <v>385</v>
      </c>
      <c r="F313" s="59"/>
      <c r="G313" s="67"/>
      <c r="H313" s="131">
        <f>H314</f>
        <v>600</v>
      </c>
      <c r="I313" s="131">
        <f t="shared" si="129"/>
        <v>0</v>
      </c>
      <c r="J313" s="131">
        <f t="shared" si="129"/>
        <v>600</v>
      </c>
    </row>
    <row r="314" spans="1:10" ht="25.5" x14ac:dyDescent="0.2">
      <c r="A314" s="55" t="s">
        <v>206</v>
      </c>
      <c r="B314" s="59" t="s">
        <v>159</v>
      </c>
      <c r="C314" s="59" t="s">
        <v>32</v>
      </c>
      <c r="D314" s="59" t="s">
        <v>34</v>
      </c>
      <c r="E314" s="59" t="s">
        <v>385</v>
      </c>
      <c r="F314" s="59" t="s">
        <v>207</v>
      </c>
      <c r="G314" s="67"/>
      <c r="H314" s="131">
        <v>600</v>
      </c>
      <c r="I314" s="131"/>
      <c r="J314" s="131">
        <f>H314+I314</f>
        <v>600</v>
      </c>
    </row>
    <row r="315" spans="1:10" x14ac:dyDescent="0.2">
      <c r="A315" s="40" t="s">
        <v>219</v>
      </c>
      <c r="B315" s="59" t="s">
        <v>159</v>
      </c>
      <c r="C315" s="59" t="s">
        <v>14</v>
      </c>
      <c r="D315" s="59"/>
      <c r="E315" s="59"/>
      <c r="F315" s="59"/>
      <c r="G315" s="60"/>
      <c r="H315" s="131">
        <f>H316</f>
        <v>550</v>
      </c>
      <c r="I315" s="131">
        <f t="shared" ref="I315:J316" si="130">I316</f>
        <v>0</v>
      </c>
      <c r="J315" s="131">
        <f t="shared" si="130"/>
        <v>550</v>
      </c>
    </row>
    <row r="316" spans="1:10" x14ac:dyDescent="0.2">
      <c r="A316" s="44" t="s">
        <v>220</v>
      </c>
      <c r="B316" s="59" t="s">
        <v>159</v>
      </c>
      <c r="C316" s="59" t="s">
        <v>14</v>
      </c>
      <c r="D316" s="59" t="s">
        <v>14</v>
      </c>
      <c r="E316" s="59"/>
      <c r="F316" s="59"/>
      <c r="G316" s="60"/>
      <c r="H316" s="131">
        <f>H317</f>
        <v>550</v>
      </c>
      <c r="I316" s="131">
        <f t="shared" si="130"/>
        <v>0</v>
      </c>
      <c r="J316" s="131">
        <f t="shared" si="130"/>
        <v>550</v>
      </c>
    </row>
    <row r="317" spans="1:10" x14ac:dyDescent="0.2">
      <c r="A317" s="45" t="s">
        <v>346</v>
      </c>
      <c r="B317" s="59" t="s">
        <v>159</v>
      </c>
      <c r="C317" s="59" t="s">
        <v>14</v>
      </c>
      <c r="D317" s="59" t="s">
        <v>14</v>
      </c>
      <c r="E317" s="59" t="s">
        <v>55</v>
      </c>
      <c r="F317" s="59"/>
      <c r="G317" s="60"/>
      <c r="H317" s="131">
        <f>H318+H321+H323++H325+H327++H329++H331</f>
        <v>550</v>
      </c>
      <c r="I317" s="131">
        <f t="shared" ref="I317:J317" si="131">I318+I321+I323++I325+I327++I329++I331</f>
        <v>0</v>
      </c>
      <c r="J317" s="131">
        <f t="shared" si="131"/>
        <v>550</v>
      </c>
    </row>
    <row r="318" spans="1:10" ht="38.25" x14ac:dyDescent="0.2">
      <c r="A318" s="94" t="s">
        <v>361</v>
      </c>
      <c r="B318" s="59" t="s">
        <v>159</v>
      </c>
      <c r="C318" s="59" t="s">
        <v>14</v>
      </c>
      <c r="D318" s="59" t="s">
        <v>14</v>
      </c>
      <c r="E318" s="59" t="s">
        <v>362</v>
      </c>
      <c r="F318" s="59"/>
      <c r="G318" s="60"/>
      <c r="H318" s="131">
        <f>H319+H320</f>
        <v>375</v>
      </c>
      <c r="I318" s="131">
        <f t="shared" ref="I318:J318" si="132">I319+I320</f>
        <v>0</v>
      </c>
      <c r="J318" s="131">
        <f t="shared" si="132"/>
        <v>375</v>
      </c>
    </row>
    <row r="319" spans="1:10" ht="25.5" x14ac:dyDescent="0.2">
      <c r="A319" s="45" t="s">
        <v>74</v>
      </c>
      <c r="B319" s="59" t="s">
        <v>159</v>
      </c>
      <c r="C319" s="59" t="s">
        <v>14</v>
      </c>
      <c r="D319" s="59" t="s">
        <v>14</v>
      </c>
      <c r="E319" s="59" t="s">
        <v>362</v>
      </c>
      <c r="F319" s="59" t="s">
        <v>75</v>
      </c>
      <c r="G319" s="60"/>
      <c r="H319" s="131">
        <v>375</v>
      </c>
      <c r="I319" s="131"/>
      <c r="J319" s="61">
        <f>H319+I319</f>
        <v>375</v>
      </c>
    </row>
    <row r="320" spans="1:10" ht="25.5" x14ac:dyDescent="0.2">
      <c r="A320" s="45" t="s">
        <v>222</v>
      </c>
      <c r="B320" s="59" t="s">
        <v>159</v>
      </c>
      <c r="C320" s="59" t="s">
        <v>14</v>
      </c>
      <c r="D320" s="59" t="s">
        <v>14</v>
      </c>
      <c r="E320" s="59" t="s">
        <v>362</v>
      </c>
      <c r="F320" s="59" t="s">
        <v>223</v>
      </c>
      <c r="G320" s="60"/>
      <c r="H320" s="131"/>
      <c r="I320" s="131"/>
      <c r="J320" s="61">
        <f>H320+I320</f>
        <v>0</v>
      </c>
    </row>
    <row r="321" spans="1:10" ht="38.25" x14ac:dyDescent="0.2">
      <c r="A321" s="103" t="s">
        <v>422</v>
      </c>
      <c r="B321" s="59" t="s">
        <v>159</v>
      </c>
      <c r="C321" s="59" t="s">
        <v>14</v>
      </c>
      <c r="D321" s="59" t="s">
        <v>14</v>
      </c>
      <c r="E321" s="59" t="s">
        <v>428</v>
      </c>
      <c r="F321" s="59"/>
      <c r="G321" s="60"/>
      <c r="H321" s="131">
        <f>H322</f>
        <v>100</v>
      </c>
      <c r="I321" s="131">
        <f t="shared" ref="I321:J321" si="133">I322</f>
        <v>0</v>
      </c>
      <c r="J321" s="131">
        <f t="shared" si="133"/>
        <v>100</v>
      </c>
    </row>
    <row r="322" spans="1:10" ht="25.5" x14ac:dyDescent="0.2">
      <c r="A322" s="45" t="s">
        <v>74</v>
      </c>
      <c r="B322" s="59" t="s">
        <v>159</v>
      </c>
      <c r="C322" s="59" t="s">
        <v>14</v>
      </c>
      <c r="D322" s="59" t="s">
        <v>14</v>
      </c>
      <c r="E322" s="59" t="s">
        <v>428</v>
      </c>
      <c r="F322" s="59" t="s">
        <v>75</v>
      </c>
      <c r="G322" s="60"/>
      <c r="H322" s="131">
        <v>100</v>
      </c>
      <c r="I322" s="61"/>
      <c r="J322" s="61">
        <f>H322+I322</f>
        <v>100</v>
      </c>
    </row>
    <row r="323" spans="1:10" ht="38.25" x14ac:dyDescent="0.2">
      <c r="A323" s="103" t="s">
        <v>423</v>
      </c>
      <c r="B323" s="59" t="s">
        <v>159</v>
      </c>
      <c r="C323" s="59" t="s">
        <v>14</v>
      </c>
      <c r="D323" s="59" t="s">
        <v>14</v>
      </c>
      <c r="E323" s="59" t="s">
        <v>429</v>
      </c>
      <c r="F323" s="59"/>
      <c r="G323" s="60"/>
      <c r="H323" s="131">
        <f>H324</f>
        <v>50</v>
      </c>
      <c r="I323" s="131">
        <f t="shared" ref="I323:J323" si="134">I324</f>
        <v>0</v>
      </c>
      <c r="J323" s="131">
        <f t="shared" si="134"/>
        <v>50</v>
      </c>
    </row>
    <row r="324" spans="1:10" ht="25.5" x14ac:dyDescent="0.2">
      <c r="A324" s="45" t="s">
        <v>74</v>
      </c>
      <c r="B324" s="59" t="s">
        <v>159</v>
      </c>
      <c r="C324" s="59" t="s">
        <v>14</v>
      </c>
      <c r="D324" s="59" t="s">
        <v>14</v>
      </c>
      <c r="E324" s="59" t="s">
        <v>429</v>
      </c>
      <c r="F324" s="59" t="s">
        <v>75</v>
      </c>
      <c r="G324" s="60"/>
      <c r="H324" s="131">
        <v>50</v>
      </c>
      <c r="I324" s="61"/>
      <c r="J324" s="61">
        <f>H324+I324</f>
        <v>50</v>
      </c>
    </row>
    <row r="325" spans="1:10" ht="38.25" x14ac:dyDescent="0.2">
      <c r="A325" s="103" t="s">
        <v>425</v>
      </c>
      <c r="B325" s="59" t="s">
        <v>159</v>
      </c>
      <c r="C325" s="59" t="s">
        <v>14</v>
      </c>
      <c r="D325" s="59" t="s">
        <v>14</v>
      </c>
      <c r="E325" s="59" t="s">
        <v>430</v>
      </c>
      <c r="F325" s="59"/>
      <c r="G325" s="60"/>
      <c r="H325" s="131">
        <f>H326</f>
        <v>7</v>
      </c>
      <c r="I325" s="131">
        <f t="shared" ref="I325:J325" si="135">I326</f>
        <v>0</v>
      </c>
      <c r="J325" s="131">
        <f t="shared" si="135"/>
        <v>7</v>
      </c>
    </row>
    <row r="326" spans="1:10" ht="25.5" x14ac:dyDescent="0.2">
      <c r="A326" s="45" t="s">
        <v>74</v>
      </c>
      <c r="B326" s="59" t="s">
        <v>159</v>
      </c>
      <c r="C326" s="59" t="s">
        <v>14</v>
      </c>
      <c r="D326" s="59" t="s">
        <v>14</v>
      </c>
      <c r="E326" s="59" t="s">
        <v>430</v>
      </c>
      <c r="F326" s="59" t="s">
        <v>75</v>
      </c>
      <c r="G326" s="60"/>
      <c r="H326" s="131">
        <v>7</v>
      </c>
      <c r="I326" s="61"/>
      <c r="J326" s="61">
        <f>H326+I326</f>
        <v>7</v>
      </c>
    </row>
    <row r="327" spans="1:10" ht="25.5" x14ac:dyDescent="0.2">
      <c r="A327" s="103" t="s">
        <v>424</v>
      </c>
      <c r="B327" s="59" t="s">
        <v>159</v>
      </c>
      <c r="C327" s="59" t="s">
        <v>14</v>
      </c>
      <c r="D327" s="59" t="s">
        <v>14</v>
      </c>
      <c r="E327" s="59" t="s">
        <v>431</v>
      </c>
      <c r="F327" s="59"/>
      <c r="G327" s="60"/>
      <c r="H327" s="131">
        <f>H328</f>
        <v>6</v>
      </c>
      <c r="I327" s="131">
        <f t="shared" ref="I327:J327" si="136">I328</f>
        <v>0</v>
      </c>
      <c r="J327" s="131">
        <f t="shared" si="136"/>
        <v>6</v>
      </c>
    </row>
    <row r="328" spans="1:10" ht="25.5" x14ac:dyDescent="0.2">
      <c r="A328" s="45" t="s">
        <v>74</v>
      </c>
      <c r="B328" s="59" t="s">
        <v>159</v>
      </c>
      <c r="C328" s="59" t="s">
        <v>14</v>
      </c>
      <c r="D328" s="59" t="s">
        <v>14</v>
      </c>
      <c r="E328" s="59" t="s">
        <v>431</v>
      </c>
      <c r="F328" s="59" t="s">
        <v>75</v>
      </c>
      <c r="G328" s="60"/>
      <c r="H328" s="131">
        <v>6</v>
      </c>
      <c r="I328" s="61"/>
      <c r="J328" s="61">
        <f>H328+I328</f>
        <v>6</v>
      </c>
    </row>
    <row r="329" spans="1:10" ht="51" x14ac:dyDescent="0.2">
      <c r="A329" s="103" t="s">
        <v>426</v>
      </c>
      <c r="B329" s="59" t="s">
        <v>159</v>
      </c>
      <c r="C329" s="59" t="s">
        <v>14</v>
      </c>
      <c r="D329" s="59" t="s">
        <v>14</v>
      </c>
      <c r="E329" s="59" t="s">
        <v>432</v>
      </c>
      <c r="F329" s="59"/>
      <c r="G329" s="60"/>
      <c r="H329" s="131">
        <f>H330</f>
        <v>6</v>
      </c>
      <c r="I329" s="131">
        <f t="shared" ref="I329:J329" si="137">I330</f>
        <v>0</v>
      </c>
      <c r="J329" s="131">
        <f t="shared" si="137"/>
        <v>6</v>
      </c>
    </row>
    <row r="330" spans="1:10" ht="25.5" x14ac:dyDescent="0.2">
      <c r="A330" s="45" t="s">
        <v>74</v>
      </c>
      <c r="B330" s="59" t="s">
        <v>159</v>
      </c>
      <c r="C330" s="59" t="s">
        <v>14</v>
      </c>
      <c r="D330" s="59" t="s">
        <v>14</v>
      </c>
      <c r="E330" s="59" t="s">
        <v>432</v>
      </c>
      <c r="F330" s="59" t="s">
        <v>75</v>
      </c>
      <c r="G330" s="60"/>
      <c r="H330" s="131">
        <v>6</v>
      </c>
      <c r="I330" s="61"/>
      <c r="J330" s="61">
        <f>H330+I330</f>
        <v>6</v>
      </c>
    </row>
    <row r="331" spans="1:10" ht="25.5" x14ac:dyDescent="0.2">
      <c r="A331" s="103" t="s">
        <v>427</v>
      </c>
      <c r="B331" s="59" t="s">
        <v>159</v>
      </c>
      <c r="C331" s="59" t="s">
        <v>14</v>
      </c>
      <c r="D331" s="59" t="s">
        <v>14</v>
      </c>
      <c r="E331" s="59" t="s">
        <v>433</v>
      </c>
      <c r="F331" s="59"/>
      <c r="G331" s="60"/>
      <c r="H331" s="131">
        <f>H332</f>
        <v>6</v>
      </c>
      <c r="I331" s="131">
        <f t="shared" ref="I331:J331" si="138">I332</f>
        <v>0</v>
      </c>
      <c r="J331" s="131">
        <f t="shared" si="138"/>
        <v>6</v>
      </c>
    </row>
    <row r="332" spans="1:10" ht="25.5" x14ac:dyDescent="0.2">
      <c r="A332" s="45" t="s">
        <v>74</v>
      </c>
      <c r="B332" s="59" t="s">
        <v>159</v>
      </c>
      <c r="C332" s="59" t="s">
        <v>14</v>
      </c>
      <c r="D332" s="59" t="s">
        <v>14</v>
      </c>
      <c r="E332" s="59" t="s">
        <v>434</v>
      </c>
      <c r="F332" s="59" t="s">
        <v>75</v>
      </c>
      <c r="G332" s="60"/>
      <c r="H332" s="131">
        <v>6</v>
      </c>
      <c r="I332" s="61"/>
      <c r="J332" s="61">
        <f>H332+I332</f>
        <v>6</v>
      </c>
    </row>
    <row r="333" spans="1:10" ht="25.5" x14ac:dyDescent="0.2">
      <c r="A333" s="45" t="s">
        <v>222</v>
      </c>
      <c r="B333" s="59" t="s">
        <v>159</v>
      </c>
      <c r="C333" s="59" t="s">
        <v>14</v>
      </c>
      <c r="D333" s="59" t="s">
        <v>14</v>
      </c>
      <c r="E333" s="59" t="s">
        <v>221</v>
      </c>
      <c r="F333" s="59" t="s">
        <v>223</v>
      </c>
      <c r="G333" s="60"/>
      <c r="H333" s="131"/>
      <c r="I333" s="61"/>
      <c r="J333" s="61">
        <f>H333+I333</f>
        <v>0</v>
      </c>
    </row>
    <row r="334" spans="1:10" x14ac:dyDescent="0.2">
      <c r="A334" s="49" t="s">
        <v>82</v>
      </c>
      <c r="B334" s="59" t="s">
        <v>159</v>
      </c>
      <c r="C334" s="59" t="s">
        <v>15</v>
      </c>
      <c r="D334" s="59" t="s">
        <v>120</v>
      </c>
      <c r="E334" s="59"/>
      <c r="F334" s="59"/>
      <c r="G334" s="60"/>
      <c r="H334" s="61">
        <f>H338+H335+H359</f>
        <v>1132.2</v>
      </c>
      <c r="I334" s="61">
        <f t="shared" ref="I334:J334" si="139">I338+I335+I359</f>
        <v>963.07600000000002</v>
      </c>
      <c r="J334" s="61">
        <f t="shared" si="139"/>
        <v>2095.2759999999998</v>
      </c>
    </row>
    <row r="335" spans="1:10" x14ac:dyDescent="0.2">
      <c r="A335" s="37" t="s">
        <v>224</v>
      </c>
      <c r="B335" s="59" t="s">
        <v>159</v>
      </c>
      <c r="C335" s="59" t="s">
        <v>15</v>
      </c>
      <c r="D335" s="59" t="s">
        <v>99</v>
      </c>
      <c r="E335" s="59"/>
      <c r="F335" s="59"/>
      <c r="G335" s="60"/>
      <c r="H335" s="61">
        <f t="shared" ref="H335:I336" si="140">H336</f>
        <v>123</v>
      </c>
      <c r="I335" s="61">
        <f t="shared" si="140"/>
        <v>0</v>
      </c>
      <c r="J335" s="61">
        <f>H335+I335</f>
        <v>123</v>
      </c>
    </row>
    <row r="336" spans="1:10" x14ac:dyDescent="0.2">
      <c r="A336" s="37" t="s">
        <v>445</v>
      </c>
      <c r="B336" s="59" t="s">
        <v>159</v>
      </c>
      <c r="C336" s="59" t="s">
        <v>15</v>
      </c>
      <c r="D336" s="59" t="s">
        <v>99</v>
      </c>
      <c r="E336" s="59" t="s">
        <v>225</v>
      </c>
      <c r="F336" s="59"/>
      <c r="G336" s="60"/>
      <c r="H336" s="61">
        <f t="shared" si="140"/>
        <v>123</v>
      </c>
      <c r="I336" s="61">
        <f t="shared" si="140"/>
        <v>0</v>
      </c>
      <c r="J336" s="61">
        <f>H336+I336</f>
        <v>123</v>
      </c>
    </row>
    <row r="337" spans="1:10" x14ac:dyDescent="0.2">
      <c r="A337" s="45" t="s">
        <v>226</v>
      </c>
      <c r="B337" s="59" t="s">
        <v>159</v>
      </c>
      <c r="C337" s="59" t="s">
        <v>15</v>
      </c>
      <c r="D337" s="59" t="s">
        <v>99</v>
      </c>
      <c r="E337" s="59" t="s">
        <v>225</v>
      </c>
      <c r="F337" s="59" t="s">
        <v>227</v>
      </c>
      <c r="G337" s="60"/>
      <c r="H337" s="61">
        <v>123</v>
      </c>
      <c r="I337" s="61"/>
      <c r="J337" s="61">
        <f>H337+I337</f>
        <v>123</v>
      </c>
    </row>
    <row r="338" spans="1:10" x14ac:dyDescent="0.2">
      <c r="A338" s="49" t="s">
        <v>228</v>
      </c>
      <c r="B338" s="59" t="s">
        <v>159</v>
      </c>
      <c r="C338" s="59" t="s">
        <v>15</v>
      </c>
      <c r="D338" s="59" t="s">
        <v>122</v>
      </c>
      <c r="E338" s="59"/>
      <c r="F338" s="59"/>
      <c r="G338" s="60"/>
      <c r="H338" s="61">
        <f>H345+H339+H356+H348</f>
        <v>1009.2</v>
      </c>
      <c r="I338" s="61">
        <f>I345+I339+I356+I348</f>
        <v>105.01</v>
      </c>
      <c r="J338" s="61">
        <f>J345+J339+J356+J348</f>
        <v>1114.21</v>
      </c>
    </row>
    <row r="339" spans="1:10" ht="25.5" x14ac:dyDescent="0.2">
      <c r="A339" s="54" t="s">
        <v>59</v>
      </c>
      <c r="B339" s="59" t="s">
        <v>159</v>
      </c>
      <c r="C339" s="59" t="s">
        <v>15</v>
      </c>
      <c r="D339" s="59" t="s">
        <v>122</v>
      </c>
      <c r="E339" s="59" t="s">
        <v>229</v>
      </c>
      <c r="F339" s="59"/>
      <c r="G339" s="60"/>
      <c r="H339" s="61">
        <f>H340</f>
        <v>609.20000000000005</v>
      </c>
      <c r="I339" s="61">
        <f t="shared" ref="I339:J339" si="141">I340</f>
        <v>0.01</v>
      </c>
      <c r="J339" s="61">
        <f t="shared" si="141"/>
        <v>609.21</v>
      </c>
    </row>
    <row r="340" spans="1:10" ht="38.25" x14ac:dyDescent="0.2">
      <c r="A340" s="54" t="s">
        <v>230</v>
      </c>
      <c r="B340" s="59" t="s">
        <v>159</v>
      </c>
      <c r="C340" s="59" t="s">
        <v>15</v>
      </c>
      <c r="D340" s="59" t="s">
        <v>122</v>
      </c>
      <c r="E340" s="59" t="s">
        <v>231</v>
      </c>
      <c r="F340" s="59"/>
      <c r="G340" s="60"/>
      <c r="H340" s="61">
        <f>H341+H343</f>
        <v>609.20000000000005</v>
      </c>
      <c r="I340" s="61">
        <f t="shared" ref="I340:J340" si="142">I341+I343</f>
        <v>0.01</v>
      </c>
      <c r="J340" s="61">
        <f t="shared" si="142"/>
        <v>609.21</v>
      </c>
    </row>
    <row r="341" spans="1:10" ht="102" x14ac:dyDescent="0.2">
      <c r="A341" s="93" t="s">
        <v>232</v>
      </c>
      <c r="B341" s="59" t="s">
        <v>159</v>
      </c>
      <c r="C341" s="59" t="s">
        <v>15</v>
      </c>
      <c r="D341" s="59" t="s">
        <v>122</v>
      </c>
      <c r="E341" s="59" t="s">
        <v>233</v>
      </c>
      <c r="F341" s="59"/>
      <c r="G341" s="60"/>
      <c r="H341" s="61">
        <f>H342</f>
        <v>0</v>
      </c>
      <c r="I341" s="61">
        <f t="shared" ref="I341:J341" si="143">I342</f>
        <v>0</v>
      </c>
      <c r="J341" s="61">
        <f t="shared" si="143"/>
        <v>0</v>
      </c>
    </row>
    <row r="342" spans="1:10" ht="25.5" x14ac:dyDescent="0.2">
      <c r="A342" s="45" t="s">
        <v>234</v>
      </c>
      <c r="B342" s="59" t="s">
        <v>159</v>
      </c>
      <c r="C342" s="59" t="s">
        <v>15</v>
      </c>
      <c r="D342" s="59" t="s">
        <v>122</v>
      </c>
      <c r="E342" s="59" t="s">
        <v>233</v>
      </c>
      <c r="F342" s="59" t="s">
        <v>95</v>
      </c>
      <c r="G342" s="60"/>
      <c r="H342" s="61"/>
      <c r="I342" s="61"/>
      <c r="J342" s="61">
        <f>H342+I342</f>
        <v>0</v>
      </c>
    </row>
    <row r="343" spans="1:10" ht="89.25" x14ac:dyDescent="0.2">
      <c r="A343" s="91" t="s">
        <v>235</v>
      </c>
      <c r="B343" s="59" t="s">
        <v>159</v>
      </c>
      <c r="C343" s="59" t="s">
        <v>15</v>
      </c>
      <c r="D343" s="59" t="s">
        <v>122</v>
      </c>
      <c r="E343" s="59" t="s">
        <v>236</v>
      </c>
      <c r="F343" s="59"/>
      <c r="G343" s="60"/>
      <c r="H343" s="61">
        <f>H344</f>
        <v>609.20000000000005</v>
      </c>
      <c r="I343" s="61">
        <f t="shared" ref="I343:J343" si="144">I344</f>
        <v>0.01</v>
      </c>
      <c r="J343" s="61">
        <f t="shared" si="144"/>
        <v>609.21</v>
      </c>
    </row>
    <row r="344" spans="1:10" ht="25.5" x14ac:dyDescent="0.2">
      <c r="A344" s="45" t="s">
        <v>234</v>
      </c>
      <c r="B344" s="59" t="s">
        <v>159</v>
      </c>
      <c r="C344" s="59" t="s">
        <v>15</v>
      </c>
      <c r="D344" s="59" t="s">
        <v>122</v>
      </c>
      <c r="E344" s="59" t="s">
        <v>236</v>
      </c>
      <c r="F344" s="59" t="s">
        <v>95</v>
      </c>
      <c r="G344" s="60"/>
      <c r="H344" s="61">
        <v>609.20000000000005</v>
      </c>
      <c r="I344" s="61">
        <v>0.01</v>
      </c>
      <c r="J344" s="61">
        <f>H344+I344</f>
        <v>609.21</v>
      </c>
    </row>
    <row r="345" spans="1:10" x14ac:dyDescent="0.2">
      <c r="A345" s="49" t="s">
        <v>93</v>
      </c>
      <c r="B345" s="59" t="s">
        <v>159</v>
      </c>
      <c r="C345" s="59" t="s">
        <v>15</v>
      </c>
      <c r="D345" s="59" t="s">
        <v>122</v>
      </c>
      <c r="E345" s="59" t="s">
        <v>94</v>
      </c>
      <c r="F345" s="59"/>
      <c r="G345" s="60"/>
      <c r="H345" s="61">
        <f>H346</f>
        <v>200</v>
      </c>
      <c r="I345" s="61">
        <f t="shared" ref="I345:J345" si="145">I346</f>
        <v>105</v>
      </c>
      <c r="J345" s="61">
        <f t="shared" si="145"/>
        <v>305</v>
      </c>
    </row>
    <row r="346" spans="1:10" x14ac:dyDescent="0.2">
      <c r="A346" s="45" t="s">
        <v>457</v>
      </c>
      <c r="B346" s="59" t="s">
        <v>159</v>
      </c>
      <c r="C346" s="59" t="s">
        <v>15</v>
      </c>
      <c r="D346" s="59" t="s">
        <v>122</v>
      </c>
      <c r="E346" s="59" t="s">
        <v>237</v>
      </c>
      <c r="F346" s="59"/>
      <c r="G346" s="60"/>
      <c r="H346" s="61">
        <f>H347</f>
        <v>200</v>
      </c>
      <c r="I346" s="61">
        <f t="shared" ref="I346:J346" si="146">I347</f>
        <v>105</v>
      </c>
      <c r="J346" s="61">
        <f t="shared" si="146"/>
        <v>305</v>
      </c>
    </row>
    <row r="347" spans="1:10" ht="25.5" x14ac:dyDescent="0.2">
      <c r="A347" s="45" t="s">
        <v>91</v>
      </c>
      <c r="B347" s="59" t="s">
        <v>159</v>
      </c>
      <c r="C347" s="59" t="s">
        <v>15</v>
      </c>
      <c r="D347" s="59" t="s">
        <v>122</v>
      </c>
      <c r="E347" s="59" t="s">
        <v>237</v>
      </c>
      <c r="F347" s="59" t="s">
        <v>92</v>
      </c>
      <c r="G347" s="60"/>
      <c r="H347" s="61">
        <v>200</v>
      </c>
      <c r="I347" s="61">
        <v>105</v>
      </c>
      <c r="J347" s="61">
        <f>H347+I347</f>
        <v>305</v>
      </c>
    </row>
    <row r="348" spans="1:10" x14ac:dyDescent="0.2">
      <c r="A348" s="45" t="s">
        <v>346</v>
      </c>
      <c r="B348" s="59" t="s">
        <v>159</v>
      </c>
      <c r="C348" s="59" t="s">
        <v>15</v>
      </c>
      <c r="D348" s="59" t="s">
        <v>122</v>
      </c>
      <c r="E348" s="59" t="s">
        <v>55</v>
      </c>
      <c r="F348" s="59"/>
      <c r="G348" s="60"/>
      <c r="H348" s="61">
        <f>H351+H354+H349</f>
        <v>200</v>
      </c>
      <c r="I348" s="61">
        <f t="shared" ref="I348:J348" si="147">I351+I354+I349</f>
        <v>0</v>
      </c>
      <c r="J348" s="61">
        <f t="shared" si="147"/>
        <v>200</v>
      </c>
    </row>
    <row r="349" spans="1:10" ht="38.25" x14ac:dyDescent="0.2">
      <c r="A349" s="94" t="s">
        <v>367</v>
      </c>
      <c r="B349" s="59" t="s">
        <v>159</v>
      </c>
      <c r="C349" s="59" t="s">
        <v>15</v>
      </c>
      <c r="D349" s="59" t="s">
        <v>122</v>
      </c>
      <c r="E349" s="59" t="s">
        <v>368</v>
      </c>
      <c r="F349" s="59"/>
      <c r="G349" s="60"/>
      <c r="H349" s="61">
        <f>H350</f>
        <v>200</v>
      </c>
      <c r="I349" s="61">
        <f t="shared" ref="I349:J349" si="148">I350</f>
        <v>0</v>
      </c>
      <c r="J349" s="61">
        <f t="shared" si="148"/>
        <v>200</v>
      </c>
    </row>
    <row r="350" spans="1:10" ht="25.5" x14ac:dyDescent="0.2">
      <c r="A350" s="45" t="s">
        <v>91</v>
      </c>
      <c r="B350" s="59" t="s">
        <v>159</v>
      </c>
      <c r="C350" s="59" t="s">
        <v>15</v>
      </c>
      <c r="D350" s="59" t="s">
        <v>122</v>
      </c>
      <c r="E350" s="59" t="s">
        <v>368</v>
      </c>
      <c r="F350" s="59" t="s">
        <v>240</v>
      </c>
      <c r="G350" s="60"/>
      <c r="H350" s="61">
        <v>200</v>
      </c>
      <c r="I350" s="61"/>
      <c r="J350" s="61">
        <f>H350+I350</f>
        <v>200</v>
      </c>
    </row>
    <row r="351" spans="1:10" ht="25.5" x14ac:dyDescent="0.2">
      <c r="A351" s="94" t="s">
        <v>363</v>
      </c>
      <c r="B351" s="59" t="s">
        <v>159</v>
      </c>
      <c r="C351" s="59" t="s">
        <v>15</v>
      </c>
      <c r="D351" s="59" t="s">
        <v>122</v>
      </c>
      <c r="E351" s="59" t="s">
        <v>365</v>
      </c>
      <c r="F351" s="59"/>
      <c r="G351" s="60"/>
      <c r="H351" s="61">
        <f>H352</f>
        <v>0</v>
      </c>
      <c r="I351" s="61">
        <f t="shared" ref="I351:J352" si="149">I352</f>
        <v>0</v>
      </c>
      <c r="J351" s="61">
        <f t="shared" si="149"/>
        <v>0</v>
      </c>
    </row>
    <row r="352" spans="1:10" x14ac:dyDescent="0.2">
      <c r="A352" s="100" t="s">
        <v>364</v>
      </c>
      <c r="B352" s="59" t="s">
        <v>159</v>
      </c>
      <c r="C352" s="59" t="s">
        <v>15</v>
      </c>
      <c r="D352" s="59" t="s">
        <v>122</v>
      </c>
      <c r="E352" s="59" t="s">
        <v>366</v>
      </c>
      <c r="F352" s="59"/>
      <c r="G352" s="60"/>
      <c r="H352" s="61">
        <f>H353</f>
        <v>0</v>
      </c>
      <c r="I352" s="61">
        <f t="shared" si="149"/>
        <v>0</v>
      </c>
      <c r="J352" s="61">
        <f t="shared" si="149"/>
        <v>0</v>
      </c>
    </row>
    <row r="353" spans="1:10" ht="25.5" x14ac:dyDescent="0.2">
      <c r="A353" s="45" t="s">
        <v>91</v>
      </c>
      <c r="B353" s="59" t="s">
        <v>159</v>
      </c>
      <c r="C353" s="59" t="s">
        <v>15</v>
      </c>
      <c r="D353" s="59" t="s">
        <v>122</v>
      </c>
      <c r="E353" s="59" t="s">
        <v>366</v>
      </c>
      <c r="F353" s="59" t="s">
        <v>240</v>
      </c>
      <c r="G353" s="60"/>
      <c r="H353" s="61"/>
      <c r="I353" s="61"/>
      <c r="J353" s="61">
        <f>H353+I353</f>
        <v>0</v>
      </c>
    </row>
    <row r="354" spans="1:10" ht="25.5" x14ac:dyDescent="0.2">
      <c r="A354" s="94" t="s">
        <v>350</v>
      </c>
      <c r="B354" s="59" t="s">
        <v>159</v>
      </c>
      <c r="C354" s="59" t="s">
        <v>15</v>
      </c>
      <c r="D354" s="59" t="s">
        <v>122</v>
      </c>
      <c r="E354" s="104">
        <v>7953500</v>
      </c>
      <c r="F354" s="59"/>
      <c r="G354" s="60"/>
      <c r="H354" s="61">
        <f>H355</f>
        <v>0</v>
      </c>
      <c r="I354" s="61">
        <f t="shared" ref="I354:J354" si="150">I355</f>
        <v>0</v>
      </c>
      <c r="J354" s="61">
        <f t="shared" si="150"/>
        <v>0</v>
      </c>
    </row>
    <row r="355" spans="1:10" ht="25.5" x14ac:dyDescent="0.2">
      <c r="A355" s="45" t="s">
        <v>91</v>
      </c>
      <c r="B355" s="59" t="s">
        <v>159</v>
      </c>
      <c r="C355" s="59" t="s">
        <v>15</v>
      </c>
      <c r="D355" s="59" t="s">
        <v>122</v>
      </c>
      <c r="E355" s="59" t="s">
        <v>351</v>
      </c>
      <c r="F355" s="59" t="s">
        <v>240</v>
      </c>
      <c r="G355" s="60"/>
      <c r="H355" s="61"/>
      <c r="I355" s="61"/>
      <c r="J355" s="61">
        <f>H355+I355</f>
        <v>0</v>
      </c>
    </row>
    <row r="356" spans="1:10" x14ac:dyDescent="0.2">
      <c r="A356" s="49" t="s">
        <v>54</v>
      </c>
      <c r="B356" s="59" t="s">
        <v>159</v>
      </c>
      <c r="C356" s="59" t="s">
        <v>15</v>
      </c>
      <c r="D356" s="59" t="s">
        <v>122</v>
      </c>
      <c r="E356" s="59" t="s">
        <v>55</v>
      </c>
      <c r="F356" s="59"/>
      <c r="G356" s="60"/>
      <c r="H356" s="61">
        <f>H357</f>
        <v>0</v>
      </c>
      <c r="I356" s="61">
        <f t="shared" ref="I356:J357" si="151">I357</f>
        <v>0</v>
      </c>
      <c r="J356" s="61">
        <f t="shared" si="151"/>
        <v>0</v>
      </c>
    </row>
    <row r="357" spans="1:10" ht="25.5" x14ac:dyDescent="0.2">
      <c r="A357" s="156" t="s">
        <v>238</v>
      </c>
      <c r="B357" s="59" t="s">
        <v>159</v>
      </c>
      <c r="C357" s="59" t="s">
        <v>15</v>
      </c>
      <c r="D357" s="59" t="s">
        <v>122</v>
      </c>
      <c r="E357" s="59" t="s">
        <v>239</v>
      </c>
      <c r="F357" s="59"/>
      <c r="G357" s="60"/>
      <c r="H357" s="61">
        <f>H358</f>
        <v>0</v>
      </c>
      <c r="I357" s="61">
        <f t="shared" si="151"/>
        <v>0</v>
      </c>
      <c r="J357" s="61">
        <f t="shared" si="151"/>
        <v>0</v>
      </c>
    </row>
    <row r="358" spans="1:10" ht="25.5" x14ac:dyDescent="0.2">
      <c r="A358" s="45" t="s">
        <v>91</v>
      </c>
      <c r="B358" s="59" t="s">
        <v>159</v>
      </c>
      <c r="C358" s="59" t="s">
        <v>15</v>
      </c>
      <c r="D358" s="59" t="s">
        <v>122</v>
      </c>
      <c r="E358" s="59" t="s">
        <v>239</v>
      </c>
      <c r="F358" s="59" t="s">
        <v>240</v>
      </c>
      <c r="G358" s="60"/>
      <c r="H358" s="61"/>
      <c r="I358" s="61"/>
      <c r="J358" s="61">
        <f>H358+I358</f>
        <v>0</v>
      </c>
    </row>
    <row r="359" spans="1:10" x14ac:dyDescent="0.2">
      <c r="A359" s="45" t="s">
        <v>83</v>
      </c>
      <c r="B359" s="59" t="s">
        <v>159</v>
      </c>
      <c r="C359" s="59" t="s">
        <v>15</v>
      </c>
      <c r="D359" s="59" t="s">
        <v>84</v>
      </c>
      <c r="E359" s="59"/>
      <c r="F359" s="59"/>
      <c r="G359" s="60"/>
      <c r="H359" s="61">
        <f>H360</f>
        <v>0</v>
      </c>
      <c r="I359" s="61">
        <f t="shared" ref="I359:J360" si="152">I360</f>
        <v>858.06600000000003</v>
      </c>
      <c r="J359" s="61">
        <f t="shared" si="152"/>
        <v>858.06600000000003</v>
      </c>
    </row>
    <row r="360" spans="1:10" ht="25.5" x14ac:dyDescent="0.2">
      <c r="A360" s="95" t="s">
        <v>456</v>
      </c>
      <c r="B360" s="59" t="s">
        <v>159</v>
      </c>
      <c r="C360" s="59" t="s">
        <v>15</v>
      </c>
      <c r="D360" s="59" t="s">
        <v>84</v>
      </c>
      <c r="E360" s="59" t="s">
        <v>455</v>
      </c>
      <c r="F360" s="59"/>
      <c r="G360" s="60"/>
      <c r="H360" s="61">
        <f>H361</f>
        <v>0</v>
      </c>
      <c r="I360" s="61">
        <f t="shared" si="152"/>
        <v>858.06600000000003</v>
      </c>
      <c r="J360" s="61">
        <f t="shared" si="152"/>
        <v>858.06600000000003</v>
      </c>
    </row>
    <row r="361" spans="1:10" ht="25.5" x14ac:dyDescent="0.2">
      <c r="A361" s="101" t="s">
        <v>222</v>
      </c>
      <c r="B361" s="59" t="s">
        <v>159</v>
      </c>
      <c r="C361" s="59" t="s">
        <v>15</v>
      </c>
      <c r="D361" s="59" t="s">
        <v>84</v>
      </c>
      <c r="E361" s="59" t="s">
        <v>455</v>
      </c>
      <c r="F361" s="59" t="s">
        <v>223</v>
      </c>
      <c r="G361" s="60"/>
      <c r="H361" s="61"/>
      <c r="I361" s="61">
        <v>858.06600000000003</v>
      </c>
      <c r="J361" s="61">
        <f>H361+I361</f>
        <v>858.06600000000003</v>
      </c>
    </row>
    <row r="362" spans="1:10" x14ac:dyDescent="0.2">
      <c r="A362" s="37" t="s">
        <v>241</v>
      </c>
      <c r="B362" s="59" t="s">
        <v>159</v>
      </c>
      <c r="C362" s="59" t="s">
        <v>133</v>
      </c>
      <c r="D362" s="59"/>
      <c r="E362" s="59"/>
      <c r="F362" s="59"/>
      <c r="G362" s="60"/>
      <c r="H362" s="131">
        <f>H363</f>
        <v>1163.3499999999999</v>
      </c>
      <c r="I362" s="61">
        <f>I363</f>
        <v>0</v>
      </c>
      <c r="J362" s="61">
        <f>H362+I362</f>
        <v>1163.3499999999999</v>
      </c>
    </row>
    <row r="363" spans="1:10" x14ac:dyDescent="0.2">
      <c r="A363" s="37" t="s">
        <v>242</v>
      </c>
      <c r="B363" s="59" t="s">
        <v>159</v>
      </c>
      <c r="C363" s="59" t="s">
        <v>133</v>
      </c>
      <c r="D363" s="59" t="s">
        <v>34</v>
      </c>
      <c r="E363" s="59"/>
      <c r="F363" s="59"/>
      <c r="G363" s="60" t="e">
        <f>#REF!</f>
        <v>#REF!</v>
      </c>
      <c r="H363" s="131">
        <f>H364</f>
        <v>1163.3499999999999</v>
      </c>
      <c r="I363" s="131">
        <f t="shared" ref="I363:J363" si="153">I364</f>
        <v>0</v>
      </c>
      <c r="J363" s="131">
        <f t="shared" si="153"/>
        <v>1163.3499999999999</v>
      </c>
    </row>
    <row r="364" spans="1:10" s="17" customFormat="1" x14ac:dyDescent="0.2">
      <c r="A364" s="45" t="s">
        <v>346</v>
      </c>
      <c r="B364" s="59" t="s">
        <v>159</v>
      </c>
      <c r="C364" s="59" t="s">
        <v>133</v>
      </c>
      <c r="D364" s="59" t="s">
        <v>34</v>
      </c>
      <c r="E364" s="59" t="s">
        <v>55</v>
      </c>
      <c r="F364" s="59"/>
      <c r="G364" s="60"/>
      <c r="H364" s="131">
        <f>H365</f>
        <v>1163.3499999999999</v>
      </c>
      <c r="I364" s="131">
        <f t="shared" ref="I364:J365" si="154">I365</f>
        <v>0</v>
      </c>
      <c r="J364" s="131">
        <f t="shared" si="154"/>
        <v>1163.3499999999999</v>
      </c>
    </row>
    <row r="365" spans="1:10" s="17" customFormat="1" ht="38.25" x14ac:dyDescent="0.2">
      <c r="A365" s="94" t="s">
        <v>359</v>
      </c>
      <c r="B365" s="59" t="s">
        <v>159</v>
      </c>
      <c r="C365" s="59" t="s">
        <v>133</v>
      </c>
      <c r="D365" s="59" t="s">
        <v>34</v>
      </c>
      <c r="E365" s="59" t="s">
        <v>360</v>
      </c>
      <c r="F365" s="59"/>
      <c r="G365" s="60"/>
      <c r="H365" s="131">
        <f>H366</f>
        <v>1163.3499999999999</v>
      </c>
      <c r="I365" s="131">
        <f t="shared" si="154"/>
        <v>0</v>
      </c>
      <c r="J365" s="131">
        <f t="shared" si="154"/>
        <v>1163.3499999999999</v>
      </c>
    </row>
    <row r="366" spans="1:10" s="17" customFormat="1" ht="38.25" x14ac:dyDescent="0.2">
      <c r="A366" s="45" t="s">
        <v>243</v>
      </c>
      <c r="B366" s="59" t="s">
        <v>159</v>
      </c>
      <c r="C366" s="59" t="s">
        <v>133</v>
      </c>
      <c r="D366" s="59" t="s">
        <v>34</v>
      </c>
      <c r="E366" s="59" t="s">
        <v>360</v>
      </c>
      <c r="F366" s="59" t="s">
        <v>214</v>
      </c>
      <c r="G366" s="60"/>
      <c r="H366" s="131">
        <v>1163.3499999999999</v>
      </c>
      <c r="I366" s="131"/>
      <c r="J366" s="131">
        <f>H366+I366</f>
        <v>1163.3499999999999</v>
      </c>
    </row>
    <row r="367" spans="1:10" s="17" customFormat="1" x14ac:dyDescent="0.2">
      <c r="A367" s="57" t="s">
        <v>244</v>
      </c>
      <c r="B367" s="62" t="s">
        <v>135</v>
      </c>
      <c r="C367" s="62"/>
      <c r="D367" s="62"/>
      <c r="E367" s="62"/>
      <c r="F367" s="62"/>
      <c r="G367" s="63" t="e">
        <f>G368+G380</f>
        <v>#REF!</v>
      </c>
      <c r="H367" s="129">
        <f>H368+H373+H380+H404+H399</f>
        <v>17084.75</v>
      </c>
      <c r="I367" s="129">
        <f>I368+I373+I380+I404+I399</f>
        <v>89</v>
      </c>
      <c r="J367" s="129">
        <f>J368+J373+J380+J404+J399</f>
        <v>17173.75</v>
      </c>
    </row>
    <row r="368" spans="1:10" s="17" customFormat="1" x14ac:dyDescent="0.2">
      <c r="A368" s="37" t="s">
        <v>160</v>
      </c>
      <c r="B368" s="59" t="s">
        <v>135</v>
      </c>
      <c r="C368" s="59" t="s">
        <v>99</v>
      </c>
      <c r="D368" s="59"/>
      <c r="E368" s="59"/>
      <c r="F368" s="59"/>
      <c r="G368" s="60" t="e">
        <f t="shared" ref="G368:J371" si="155">G369</f>
        <v>#REF!</v>
      </c>
      <c r="H368" s="61">
        <f>H369</f>
        <v>1172</v>
      </c>
      <c r="I368" s="61">
        <f t="shared" si="155"/>
        <v>0</v>
      </c>
      <c r="J368" s="61">
        <f>H368+I368</f>
        <v>1172</v>
      </c>
    </row>
    <row r="369" spans="1:10" s="17" customFormat="1" ht="38.25" x14ac:dyDescent="0.2">
      <c r="A369" s="37" t="s">
        <v>100</v>
      </c>
      <c r="B369" s="59" t="s">
        <v>135</v>
      </c>
      <c r="C369" s="59" t="s">
        <v>99</v>
      </c>
      <c r="D369" s="59" t="s">
        <v>84</v>
      </c>
      <c r="E369" s="59"/>
      <c r="F369" s="59"/>
      <c r="G369" s="60" t="e">
        <f t="shared" si="155"/>
        <v>#REF!</v>
      </c>
      <c r="H369" s="61">
        <f t="shared" si="155"/>
        <v>1172</v>
      </c>
      <c r="I369" s="61">
        <f t="shared" si="155"/>
        <v>0</v>
      </c>
      <c r="J369" s="61">
        <f>H369+I369</f>
        <v>1172</v>
      </c>
    </row>
    <row r="370" spans="1:10" s="17" customFormat="1" x14ac:dyDescent="0.2">
      <c r="A370" s="37" t="s">
        <v>118</v>
      </c>
      <c r="B370" s="59" t="s">
        <v>135</v>
      </c>
      <c r="C370" s="59" t="s">
        <v>99</v>
      </c>
      <c r="D370" s="59" t="s">
        <v>84</v>
      </c>
      <c r="E370" s="59" t="s">
        <v>67</v>
      </c>
      <c r="F370" s="59"/>
      <c r="G370" s="60" t="e">
        <f t="shared" si="155"/>
        <v>#REF!</v>
      </c>
      <c r="H370" s="61">
        <f t="shared" si="155"/>
        <v>1172</v>
      </c>
      <c r="I370" s="61">
        <f t="shared" si="155"/>
        <v>0</v>
      </c>
      <c r="J370" s="61">
        <f>H370+I370</f>
        <v>1172</v>
      </c>
    </row>
    <row r="371" spans="1:10" s="17" customFormat="1" x14ac:dyDescent="0.2">
      <c r="A371" s="37" t="s">
        <v>68</v>
      </c>
      <c r="B371" s="59" t="s">
        <v>135</v>
      </c>
      <c r="C371" s="59" t="s">
        <v>99</v>
      </c>
      <c r="D371" s="59" t="s">
        <v>84</v>
      </c>
      <c r="E371" s="59" t="s">
        <v>69</v>
      </c>
      <c r="F371" s="59"/>
      <c r="G371" s="60" t="e">
        <f>#REF!</f>
        <v>#REF!</v>
      </c>
      <c r="H371" s="61">
        <f t="shared" si="155"/>
        <v>1172</v>
      </c>
      <c r="I371" s="61">
        <f t="shared" si="155"/>
        <v>0</v>
      </c>
      <c r="J371" s="61">
        <f t="shared" si="155"/>
        <v>1172</v>
      </c>
    </row>
    <row r="372" spans="1:10" s="17" customFormat="1" ht="25.5" x14ac:dyDescent="0.2">
      <c r="A372" s="46" t="s">
        <v>70</v>
      </c>
      <c r="B372" s="59" t="s">
        <v>135</v>
      </c>
      <c r="C372" s="59" t="s">
        <v>99</v>
      </c>
      <c r="D372" s="59" t="s">
        <v>84</v>
      </c>
      <c r="E372" s="59" t="s">
        <v>69</v>
      </c>
      <c r="F372" s="59" t="s">
        <v>71</v>
      </c>
      <c r="G372" s="60"/>
      <c r="H372" s="61">
        <v>1172</v>
      </c>
      <c r="I372" s="61"/>
      <c r="J372" s="61">
        <f>H372+I372</f>
        <v>1172</v>
      </c>
    </row>
    <row r="373" spans="1:10" s="17" customFormat="1" x14ac:dyDescent="0.2">
      <c r="A373" s="56" t="s">
        <v>211</v>
      </c>
      <c r="B373" s="59" t="s">
        <v>135</v>
      </c>
      <c r="C373" s="59" t="s">
        <v>32</v>
      </c>
      <c r="D373" s="59"/>
      <c r="E373" s="59"/>
      <c r="F373" s="59"/>
      <c r="G373" s="60" t="e">
        <f>#REF!+#REF!+#REF!</f>
        <v>#REF!</v>
      </c>
      <c r="H373" s="61">
        <f>H374</f>
        <v>406.74</v>
      </c>
      <c r="I373" s="61">
        <f>I374</f>
        <v>0</v>
      </c>
      <c r="J373" s="61">
        <f>H373+I373</f>
        <v>406.74</v>
      </c>
    </row>
    <row r="374" spans="1:10" s="17" customFormat="1" x14ac:dyDescent="0.2">
      <c r="A374" s="37" t="s">
        <v>58</v>
      </c>
      <c r="B374" s="59" t="s">
        <v>135</v>
      </c>
      <c r="C374" s="59" t="s">
        <v>32</v>
      </c>
      <c r="D374" s="59" t="s">
        <v>32</v>
      </c>
      <c r="E374" s="59"/>
      <c r="F374" s="59"/>
      <c r="G374" s="60" t="e">
        <f>#REF!</f>
        <v>#REF!</v>
      </c>
      <c r="H374" s="61">
        <f>H375</f>
        <v>406.74</v>
      </c>
      <c r="I374" s="61">
        <f t="shared" ref="I374:J374" si="156">I375</f>
        <v>0</v>
      </c>
      <c r="J374" s="61">
        <f t="shared" si="156"/>
        <v>406.74</v>
      </c>
    </row>
    <row r="375" spans="1:10" s="17" customFormat="1" x14ac:dyDescent="0.2">
      <c r="A375" s="45" t="s">
        <v>346</v>
      </c>
      <c r="B375" s="59" t="s">
        <v>135</v>
      </c>
      <c r="C375" s="59" t="s">
        <v>32</v>
      </c>
      <c r="D375" s="59" t="s">
        <v>32</v>
      </c>
      <c r="E375" s="59" t="s">
        <v>55</v>
      </c>
      <c r="F375" s="59"/>
      <c r="G375" s="60"/>
      <c r="H375" s="61">
        <f>H376</f>
        <v>406.74</v>
      </c>
      <c r="I375" s="61">
        <f t="shared" ref="I375:J375" si="157">I376</f>
        <v>0</v>
      </c>
      <c r="J375" s="61">
        <f t="shared" si="157"/>
        <v>406.74</v>
      </c>
    </row>
    <row r="376" spans="1:10" s="17" customFormat="1" x14ac:dyDescent="0.2">
      <c r="A376" s="94" t="s">
        <v>357</v>
      </c>
      <c r="B376" s="59" t="s">
        <v>135</v>
      </c>
      <c r="C376" s="59" t="s">
        <v>32</v>
      </c>
      <c r="D376" s="59" t="s">
        <v>32</v>
      </c>
      <c r="E376" s="59" t="s">
        <v>358</v>
      </c>
      <c r="F376" s="59"/>
      <c r="G376" s="60"/>
      <c r="H376" s="61">
        <f>H378+H379+H377</f>
        <v>406.74</v>
      </c>
      <c r="I376" s="61">
        <f t="shared" ref="I376:J376" si="158">I378+I379+I377</f>
        <v>0</v>
      </c>
      <c r="J376" s="61">
        <f t="shared" si="158"/>
        <v>406.74</v>
      </c>
    </row>
    <row r="377" spans="1:10" s="17" customFormat="1" ht="25.5" x14ac:dyDescent="0.2">
      <c r="A377" s="46" t="s">
        <v>70</v>
      </c>
      <c r="B377" s="59" t="s">
        <v>135</v>
      </c>
      <c r="C377" s="59" t="s">
        <v>32</v>
      </c>
      <c r="D377" s="59" t="s">
        <v>32</v>
      </c>
      <c r="E377" s="59" t="s">
        <v>358</v>
      </c>
      <c r="F377" s="59" t="s">
        <v>71</v>
      </c>
      <c r="G377" s="60"/>
      <c r="H377" s="61">
        <v>224.74</v>
      </c>
      <c r="I377" s="61"/>
      <c r="J377" s="61">
        <f>H377+I377</f>
        <v>224.74</v>
      </c>
    </row>
    <row r="378" spans="1:10" s="17" customFormat="1" ht="25.5" x14ac:dyDescent="0.2">
      <c r="A378" s="45" t="s">
        <v>72</v>
      </c>
      <c r="B378" s="59" t="s">
        <v>135</v>
      </c>
      <c r="C378" s="59" t="s">
        <v>32</v>
      </c>
      <c r="D378" s="59" t="s">
        <v>32</v>
      </c>
      <c r="E378" s="59" t="s">
        <v>358</v>
      </c>
      <c r="F378" s="59" t="s">
        <v>73</v>
      </c>
      <c r="G378" s="60"/>
      <c r="H378" s="61">
        <v>5</v>
      </c>
      <c r="I378" s="61"/>
      <c r="J378" s="61">
        <f>H378+I378</f>
        <v>5</v>
      </c>
    </row>
    <row r="379" spans="1:10" s="17" customFormat="1" ht="25.5" x14ac:dyDescent="0.2">
      <c r="A379" s="45" t="s">
        <v>74</v>
      </c>
      <c r="B379" s="59" t="s">
        <v>135</v>
      </c>
      <c r="C379" s="59" t="s">
        <v>32</v>
      </c>
      <c r="D379" s="59" t="s">
        <v>32</v>
      </c>
      <c r="E379" s="59" t="s">
        <v>358</v>
      </c>
      <c r="F379" s="59" t="s">
        <v>75</v>
      </c>
      <c r="G379" s="60"/>
      <c r="H379" s="61">
        <v>177</v>
      </c>
      <c r="I379" s="61"/>
      <c r="J379" s="61">
        <f>H379+I379</f>
        <v>177</v>
      </c>
    </row>
    <row r="380" spans="1:10" s="17" customFormat="1" x14ac:dyDescent="0.2">
      <c r="A380" s="37" t="s">
        <v>215</v>
      </c>
      <c r="B380" s="59" t="s">
        <v>135</v>
      </c>
      <c r="C380" s="59" t="s">
        <v>216</v>
      </c>
      <c r="D380" s="59"/>
      <c r="E380" s="59"/>
      <c r="F380" s="59"/>
      <c r="G380" s="60" t="e">
        <f>G381+#REF!</f>
        <v>#REF!</v>
      </c>
      <c r="H380" s="61">
        <f>H381+H389</f>
        <v>14606.009999999998</v>
      </c>
      <c r="I380" s="61">
        <f>I381+I389</f>
        <v>89</v>
      </c>
      <c r="J380" s="61">
        <f>J381+J389</f>
        <v>14695.009999999998</v>
      </c>
    </row>
    <row r="381" spans="1:10" s="17" customFormat="1" x14ac:dyDescent="0.2">
      <c r="A381" s="37" t="s">
        <v>217</v>
      </c>
      <c r="B381" s="59" t="s">
        <v>135</v>
      </c>
      <c r="C381" s="59" t="s">
        <v>216</v>
      </c>
      <c r="D381" s="59" t="s">
        <v>99</v>
      </c>
      <c r="E381" s="59"/>
      <c r="F381" s="59"/>
      <c r="G381" s="60" t="e">
        <f>#REF!+#REF!</f>
        <v>#REF!</v>
      </c>
      <c r="H381" s="61">
        <f>H382</f>
        <v>12902.039999999999</v>
      </c>
      <c r="I381" s="61">
        <f t="shared" ref="I381:J381" si="159">I382</f>
        <v>89</v>
      </c>
      <c r="J381" s="61">
        <f t="shared" si="159"/>
        <v>12991.039999999999</v>
      </c>
    </row>
    <row r="382" spans="1:10" s="17" customFormat="1" x14ac:dyDescent="0.2">
      <c r="A382" s="45" t="s">
        <v>346</v>
      </c>
      <c r="B382" s="59" t="s">
        <v>135</v>
      </c>
      <c r="C382" s="59" t="s">
        <v>216</v>
      </c>
      <c r="D382" s="59" t="s">
        <v>99</v>
      </c>
      <c r="E382" s="59" t="s">
        <v>55</v>
      </c>
      <c r="F382" s="59"/>
      <c r="G382" s="60"/>
      <c r="H382" s="61">
        <f>H383</f>
        <v>12902.039999999999</v>
      </c>
      <c r="I382" s="61">
        <f t="shared" ref="I382:J382" si="160">I383</f>
        <v>89</v>
      </c>
      <c r="J382" s="61">
        <f t="shared" si="160"/>
        <v>12991.039999999999</v>
      </c>
    </row>
    <row r="383" spans="1:10" s="17" customFormat="1" ht="25.5" x14ac:dyDescent="0.2">
      <c r="A383" s="94" t="s">
        <v>347</v>
      </c>
      <c r="B383" s="59" t="s">
        <v>135</v>
      </c>
      <c r="C383" s="59" t="s">
        <v>216</v>
      </c>
      <c r="D383" s="59" t="s">
        <v>99</v>
      </c>
      <c r="E383" s="59" t="s">
        <v>352</v>
      </c>
      <c r="F383" s="59"/>
      <c r="G383" s="60"/>
      <c r="H383" s="61">
        <f>H384+H387</f>
        <v>12902.039999999999</v>
      </c>
      <c r="I383" s="61">
        <f t="shared" ref="I383:J383" si="161">I384+I387</f>
        <v>89</v>
      </c>
      <c r="J383" s="61">
        <f t="shared" si="161"/>
        <v>12991.039999999999</v>
      </c>
    </row>
    <row r="384" spans="1:10" s="17" customFormat="1" x14ac:dyDescent="0.2">
      <c r="A384" s="94" t="s">
        <v>354</v>
      </c>
      <c r="B384" s="59" t="s">
        <v>135</v>
      </c>
      <c r="C384" s="59" t="s">
        <v>216</v>
      </c>
      <c r="D384" s="59" t="s">
        <v>99</v>
      </c>
      <c r="E384" s="59" t="s">
        <v>353</v>
      </c>
      <c r="F384" s="59"/>
      <c r="G384" s="60"/>
      <c r="H384" s="61">
        <f>H385+H386</f>
        <v>8931.82</v>
      </c>
      <c r="I384" s="61">
        <f>I385+I386</f>
        <v>89</v>
      </c>
      <c r="J384" s="61">
        <f>J385+J386</f>
        <v>9020.82</v>
      </c>
    </row>
    <row r="385" spans="1:10" s="17" customFormat="1" ht="38.25" x14ac:dyDescent="0.2">
      <c r="A385" s="45" t="s">
        <v>43</v>
      </c>
      <c r="B385" s="59" t="s">
        <v>135</v>
      </c>
      <c r="C385" s="59" t="s">
        <v>216</v>
      </c>
      <c r="D385" s="59" t="s">
        <v>99</v>
      </c>
      <c r="E385" s="59" t="s">
        <v>353</v>
      </c>
      <c r="F385" s="59" t="s">
        <v>44</v>
      </c>
      <c r="G385" s="60"/>
      <c r="H385" s="61">
        <v>8931.82</v>
      </c>
      <c r="I385" s="61"/>
      <c r="J385" s="61">
        <f>H385+I385</f>
        <v>8931.82</v>
      </c>
    </row>
    <row r="386" spans="1:10" s="17" customFormat="1" x14ac:dyDescent="0.2">
      <c r="A386" s="45" t="s">
        <v>49</v>
      </c>
      <c r="B386" s="59" t="s">
        <v>135</v>
      </c>
      <c r="C386" s="59" t="s">
        <v>216</v>
      </c>
      <c r="D386" s="59" t="s">
        <v>99</v>
      </c>
      <c r="E386" s="59" t="s">
        <v>353</v>
      </c>
      <c r="F386" s="59" t="s">
        <v>50</v>
      </c>
      <c r="G386" s="60"/>
      <c r="H386" s="61"/>
      <c r="I386" s="61">
        <v>89</v>
      </c>
      <c r="J386" s="61">
        <f>H386+I386</f>
        <v>89</v>
      </c>
    </row>
    <row r="387" spans="1:10" s="17" customFormat="1" x14ac:dyDescent="0.2">
      <c r="A387" s="94" t="s">
        <v>355</v>
      </c>
      <c r="B387" s="59" t="s">
        <v>135</v>
      </c>
      <c r="C387" s="59" t="s">
        <v>216</v>
      </c>
      <c r="D387" s="59" t="s">
        <v>99</v>
      </c>
      <c r="E387" s="59" t="s">
        <v>356</v>
      </c>
      <c r="F387" s="59"/>
      <c r="G387" s="60"/>
      <c r="H387" s="61">
        <f>H388</f>
        <v>3970.22</v>
      </c>
      <c r="I387" s="61">
        <f t="shared" ref="I387:J387" si="162">I388</f>
        <v>0</v>
      </c>
      <c r="J387" s="61">
        <f t="shared" si="162"/>
        <v>3970.22</v>
      </c>
    </row>
    <row r="388" spans="1:10" s="17" customFormat="1" ht="38.25" x14ac:dyDescent="0.2">
      <c r="A388" s="45" t="s">
        <v>43</v>
      </c>
      <c r="B388" s="59" t="s">
        <v>135</v>
      </c>
      <c r="C388" s="59" t="s">
        <v>216</v>
      </c>
      <c r="D388" s="59" t="s">
        <v>99</v>
      </c>
      <c r="E388" s="59" t="s">
        <v>356</v>
      </c>
      <c r="F388" s="59" t="s">
        <v>44</v>
      </c>
      <c r="G388" s="60"/>
      <c r="H388" s="61">
        <v>3970.22</v>
      </c>
      <c r="I388" s="61"/>
      <c r="J388" s="61">
        <f>H388+I388</f>
        <v>3970.22</v>
      </c>
    </row>
    <row r="389" spans="1:10" s="17" customFormat="1" x14ac:dyDescent="0.2">
      <c r="A389" s="37" t="s">
        <v>245</v>
      </c>
      <c r="B389" s="59" t="s">
        <v>135</v>
      </c>
      <c r="C389" s="59" t="s">
        <v>216</v>
      </c>
      <c r="D389" s="59" t="s">
        <v>84</v>
      </c>
      <c r="E389" s="59"/>
      <c r="F389" s="59"/>
      <c r="G389" s="60" t="e">
        <f t="shared" ref="G389:J390" si="163">G390</f>
        <v>#REF!</v>
      </c>
      <c r="H389" s="61">
        <f>H390</f>
        <v>1703.97</v>
      </c>
      <c r="I389" s="61">
        <f t="shared" ref="I389:J389" si="164">I390</f>
        <v>0</v>
      </c>
      <c r="J389" s="61">
        <f t="shared" si="164"/>
        <v>1703.97</v>
      </c>
    </row>
    <row r="390" spans="1:10" s="17" customFormat="1" ht="25.5" x14ac:dyDescent="0.2">
      <c r="A390" s="37" t="s">
        <v>218</v>
      </c>
      <c r="B390" s="59" t="s">
        <v>135</v>
      </c>
      <c r="C390" s="59" t="s">
        <v>216</v>
      </c>
      <c r="D390" s="59" t="s">
        <v>84</v>
      </c>
      <c r="E390" s="59" t="s">
        <v>17</v>
      </c>
      <c r="F390" s="59"/>
      <c r="G390" s="60" t="e">
        <f t="shared" si="163"/>
        <v>#REF!</v>
      </c>
      <c r="H390" s="61">
        <f t="shared" si="163"/>
        <v>1703.97</v>
      </c>
      <c r="I390" s="61">
        <f t="shared" si="163"/>
        <v>0</v>
      </c>
      <c r="J390" s="61">
        <f t="shared" si="163"/>
        <v>1703.97</v>
      </c>
    </row>
    <row r="391" spans="1:10" s="17" customFormat="1" x14ac:dyDescent="0.2">
      <c r="A391" s="37" t="s">
        <v>18</v>
      </c>
      <c r="B391" s="59" t="s">
        <v>135</v>
      </c>
      <c r="C391" s="59" t="s">
        <v>216</v>
      </c>
      <c r="D391" s="59" t="s">
        <v>84</v>
      </c>
      <c r="E391" s="59" t="s">
        <v>19</v>
      </c>
      <c r="F391" s="59"/>
      <c r="G391" s="60" t="e">
        <f>#REF!</f>
        <v>#REF!</v>
      </c>
      <c r="H391" s="61">
        <f>H392+H393+H396+H395+H398+H397+H394</f>
        <v>1703.97</v>
      </c>
      <c r="I391" s="61">
        <f t="shared" ref="I391:J391" si="165">I392+I393+I396+I395+I398+I397+I394</f>
        <v>0</v>
      </c>
      <c r="J391" s="61">
        <f t="shared" si="165"/>
        <v>1703.97</v>
      </c>
    </row>
    <row r="392" spans="1:10" s="17" customFormat="1" ht="25.5" x14ac:dyDescent="0.2">
      <c r="A392" s="46" t="s">
        <v>70</v>
      </c>
      <c r="B392" s="59" t="s">
        <v>135</v>
      </c>
      <c r="C392" s="59" t="s">
        <v>216</v>
      </c>
      <c r="D392" s="59" t="s">
        <v>84</v>
      </c>
      <c r="E392" s="59" t="s">
        <v>19</v>
      </c>
      <c r="F392" s="59" t="s">
        <v>71</v>
      </c>
      <c r="G392" s="60"/>
      <c r="H392" s="61">
        <v>239.57</v>
      </c>
      <c r="I392" s="61"/>
      <c r="J392" s="61">
        <f t="shared" ref="J392:J398" si="166">H392+I392</f>
        <v>239.57</v>
      </c>
    </row>
    <row r="393" spans="1:10" s="17" customFormat="1" ht="25.5" x14ac:dyDescent="0.2">
      <c r="A393" s="45" t="s">
        <v>72</v>
      </c>
      <c r="B393" s="59" t="s">
        <v>135</v>
      </c>
      <c r="C393" s="59" t="s">
        <v>216</v>
      </c>
      <c r="D393" s="59" t="s">
        <v>84</v>
      </c>
      <c r="E393" s="59" t="s">
        <v>19</v>
      </c>
      <c r="F393" s="59" t="s">
        <v>73</v>
      </c>
      <c r="G393" s="60"/>
      <c r="H393" s="61">
        <v>3</v>
      </c>
      <c r="I393" s="61"/>
      <c r="J393" s="61">
        <f t="shared" si="166"/>
        <v>3</v>
      </c>
    </row>
    <row r="394" spans="1:10" s="17" customFormat="1" ht="38.25" x14ac:dyDescent="0.2">
      <c r="A394" s="45" t="s">
        <v>172</v>
      </c>
      <c r="B394" s="59" t="s">
        <v>135</v>
      </c>
      <c r="C394" s="59" t="s">
        <v>216</v>
      </c>
      <c r="D394" s="59" t="s">
        <v>84</v>
      </c>
      <c r="E394" s="59" t="s">
        <v>19</v>
      </c>
      <c r="F394" s="59" t="s">
        <v>173</v>
      </c>
      <c r="G394" s="60"/>
      <c r="H394" s="61">
        <v>393</v>
      </c>
      <c r="I394" s="61"/>
      <c r="J394" s="61">
        <f>H394+I394</f>
        <v>393</v>
      </c>
    </row>
    <row r="395" spans="1:10" s="17" customFormat="1" ht="25.5" x14ac:dyDescent="0.2">
      <c r="A395" s="47" t="s">
        <v>76</v>
      </c>
      <c r="B395" s="59" t="s">
        <v>135</v>
      </c>
      <c r="C395" s="59" t="s">
        <v>216</v>
      </c>
      <c r="D395" s="59" t="s">
        <v>84</v>
      </c>
      <c r="E395" s="59" t="s">
        <v>19</v>
      </c>
      <c r="F395" s="59" t="s">
        <v>77</v>
      </c>
      <c r="G395" s="60"/>
      <c r="H395" s="61">
        <v>55</v>
      </c>
      <c r="I395" s="61">
        <v>18.02</v>
      </c>
      <c r="J395" s="61">
        <f t="shared" si="166"/>
        <v>73.02</v>
      </c>
    </row>
    <row r="396" spans="1:10" s="17" customFormat="1" ht="25.5" x14ac:dyDescent="0.2">
      <c r="A396" s="45" t="s">
        <v>74</v>
      </c>
      <c r="B396" s="59" t="s">
        <v>135</v>
      </c>
      <c r="C396" s="59" t="s">
        <v>216</v>
      </c>
      <c r="D396" s="59" t="s">
        <v>84</v>
      </c>
      <c r="E396" s="59" t="s">
        <v>19</v>
      </c>
      <c r="F396" s="59" t="s">
        <v>75</v>
      </c>
      <c r="G396" s="60"/>
      <c r="H396" s="61">
        <v>918.4</v>
      </c>
      <c r="I396" s="61">
        <v>-18.02</v>
      </c>
      <c r="J396" s="61">
        <f t="shared" si="166"/>
        <v>900.38</v>
      </c>
    </row>
    <row r="397" spans="1:10" s="17" customFormat="1" x14ac:dyDescent="0.2">
      <c r="A397" s="58" t="s">
        <v>246</v>
      </c>
      <c r="B397" s="59" t="s">
        <v>135</v>
      </c>
      <c r="C397" s="59" t="s">
        <v>216</v>
      </c>
      <c r="D397" s="59" t="s">
        <v>84</v>
      </c>
      <c r="E397" s="59" t="s">
        <v>19</v>
      </c>
      <c r="F397" s="59" t="s">
        <v>79</v>
      </c>
      <c r="G397" s="60"/>
      <c r="H397" s="61">
        <v>69.3</v>
      </c>
      <c r="I397" s="61"/>
      <c r="J397" s="61">
        <f>H397+I397</f>
        <v>69.3</v>
      </c>
    </row>
    <row r="398" spans="1:10" s="17" customFormat="1" x14ac:dyDescent="0.2">
      <c r="A398" s="52" t="s">
        <v>80</v>
      </c>
      <c r="B398" s="59" t="s">
        <v>135</v>
      </c>
      <c r="C398" s="59" t="s">
        <v>216</v>
      </c>
      <c r="D398" s="59" t="s">
        <v>84</v>
      </c>
      <c r="E398" s="59" t="s">
        <v>19</v>
      </c>
      <c r="F398" s="59" t="s">
        <v>81</v>
      </c>
      <c r="G398" s="60"/>
      <c r="H398" s="61">
        <v>25.7</v>
      </c>
      <c r="I398" s="61"/>
      <c r="J398" s="61">
        <f t="shared" si="166"/>
        <v>25.7</v>
      </c>
    </row>
    <row r="399" spans="1:10" s="17" customFormat="1" x14ac:dyDescent="0.2">
      <c r="A399" s="49" t="s">
        <v>82</v>
      </c>
      <c r="B399" s="59" t="s">
        <v>135</v>
      </c>
      <c r="C399" s="59" t="s">
        <v>15</v>
      </c>
      <c r="D399" s="59" t="s">
        <v>120</v>
      </c>
      <c r="E399" s="59"/>
      <c r="F399" s="59"/>
      <c r="G399" s="60"/>
      <c r="H399" s="61">
        <f t="shared" ref="H399:J400" si="167">H400</f>
        <v>200</v>
      </c>
      <c r="I399" s="61">
        <f t="shared" si="167"/>
        <v>0</v>
      </c>
      <c r="J399" s="61">
        <f t="shared" si="167"/>
        <v>200</v>
      </c>
    </row>
    <row r="400" spans="1:10" s="17" customFormat="1" x14ac:dyDescent="0.2">
      <c r="A400" s="37" t="s">
        <v>247</v>
      </c>
      <c r="B400" s="59" t="s">
        <v>135</v>
      </c>
      <c r="C400" s="59" t="s">
        <v>15</v>
      </c>
      <c r="D400" s="59" t="s">
        <v>103</v>
      </c>
      <c r="E400" s="59"/>
      <c r="F400" s="59"/>
      <c r="G400" s="60"/>
      <c r="H400" s="61">
        <f>H401</f>
        <v>200</v>
      </c>
      <c r="I400" s="61">
        <f t="shared" si="167"/>
        <v>0</v>
      </c>
      <c r="J400" s="61">
        <f t="shared" si="167"/>
        <v>200</v>
      </c>
    </row>
    <row r="401" spans="1:11" s="17" customFormat="1" x14ac:dyDescent="0.2">
      <c r="A401" s="45" t="s">
        <v>346</v>
      </c>
      <c r="B401" s="59" t="s">
        <v>135</v>
      </c>
      <c r="C401" s="59" t="s">
        <v>15</v>
      </c>
      <c r="D401" s="59" t="s">
        <v>103</v>
      </c>
      <c r="E401" s="59" t="s">
        <v>55</v>
      </c>
      <c r="F401" s="59"/>
      <c r="G401" s="60"/>
      <c r="H401" s="61">
        <f>H402</f>
        <v>200</v>
      </c>
      <c r="I401" s="61">
        <f t="shared" ref="I401:J402" si="168">I402</f>
        <v>0</v>
      </c>
      <c r="J401" s="61">
        <f t="shared" si="168"/>
        <v>200</v>
      </c>
    </row>
    <row r="402" spans="1:11" s="17" customFormat="1" ht="25.5" x14ac:dyDescent="0.2">
      <c r="A402" s="94" t="s">
        <v>350</v>
      </c>
      <c r="B402" s="59" t="s">
        <v>135</v>
      </c>
      <c r="C402" s="59" t="s">
        <v>15</v>
      </c>
      <c r="D402" s="59" t="s">
        <v>103</v>
      </c>
      <c r="E402" s="59" t="s">
        <v>351</v>
      </c>
      <c r="F402" s="59"/>
      <c r="G402" s="60"/>
      <c r="H402" s="61">
        <f>H403</f>
        <v>200</v>
      </c>
      <c r="I402" s="61">
        <f t="shared" si="168"/>
        <v>0</v>
      </c>
      <c r="J402" s="61">
        <f t="shared" si="168"/>
        <v>200</v>
      </c>
    </row>
    <row r="403" spans="1:11" s="17" customFormat="1" ht="25.5" x14ac:dyDescent="0.2">
      <c r="A403" s="45" t="s">
        <v>74</v>
      </c>
      <c r="B403" s="59" t="s">
        <v>135</v>
      </c>
      <c r="C403" s="59" t="s">
        <v>15</v>
      </c>
      <c r="D403" s="59" t="s">
        <v>103</v>
      </c>
      <c r="E403" s="59" t="s">
        <v>351</v>
      </c>
      <c r="F403" s="59" t="s">
        <v>75</v>
      </c>
      <c r="G403" s="60"/>
      <c r="H403" s="61">
        <v>200</v>
      </c>
      <c r="I403" s="61"/>
      <c r="J403" s="61">
        <f>H403+I403</f>
        <v>200</v>
      </c>
    </row>
    <row r="404" spans="1:11" s="17" customFormat="1" x14ac:dyDescent="0.2">
      <c r="A404" s="44" t="s">
        <v>248</v>
      </c>
      <c r="B404" s="59" t="s">
        <v>135</v>
      </c>
      <c r="C404" s="59" t="s">
        <v>105</v>
      </c>
      <c r="D404" s="59"/>
      <c r="E404" s="59"/>
      <c r="F404" s="59"/>
      <c r="G404" s="60"/>
      <c r="H404" s="61">
        <f t="shared" ref="H404:J405" si="169">H405</f>
        <v>700</v>
      </c>
      <c r="I404" s="61">
        <f t="shared" si="169"/>
        <v>0</v>
      </c>
      <c r="J404" s="61">
        <f t="shared" si="169"/>
        <v>700</v>
      </c>
    </row>
    <row r="405" spans="1:11" s="17" customFormat="1" x14ac:dyDescent="0.2">
      <c r="A405" s="37" t="s">
        <v>249</v>
      </c>
      <c r="B405" s="59" t="s">
        <v>135</v>
      </c>
      <c r="C405" s="59" t="s">
        <v>105</v>
      </c>
      <c r="D405" s="59" t="s">
        <v>99</v>
      </c>
      <c r="E405" s="59"/>
      <c r="F405" s="59"/>
      <c r="G405" s="60" t="e">
        <f>#REF!</f>
        <v>#REF!</v>
      </c>
      <c r="H405" s="61">
        <f>H406</f>
        <v>700</v>
      </c>
      <c r="I405" s="61">
        <f t="shared" si="169"/>
        <v>0</v>
      </c>
      <c r="J405" s="61">
        <f t="shared" si="169"/>
        <v>700</v>
      </c>
    </row>
    <row r="406" spans="1:11" s="17" customFormat="1" x14ac:dyDescent="0.2">
      <c r="A406" s="45" t="s">
        <v>346</v>
      </c>
      <c r="B406" s="72" t="s">
        <v>135</v>
      </c>
      <c r="C406" s="72" t="s">
        <v>105</v>
      </c>
      <c r="D406" s="72" t="s">
        <v>99</v>
      </c>
      <c r="E406" s="72" t="s">
        <v>55</v>
      </c>
      <c r="F406" s="72"/>
      <c r="G406" s="73"/>
      <c r="H406" s="61">
        <f>H407</f>
        <v>700</v>
      </c>
      <c r="I406" s="61">
        <f t="shared" ref="I406:J406" si="170">I407</f>
        <v>0</v>
      </c>
      <c r="J406" s="61">
        <f t="shared" si="170"/>
        <v>700</v>
      </c>
    </row>
    <row r="407" spans="1:11" s="17" customFormat="1" ht="25.5" x14ac:dyDescent="0.2">
      <c r="A407" s="94" t="s">
        <v>348</v>
      </c>
      <c r="B407" s="72" t="s">
        <v>135</v>
      </c>
      <c r="C407" s="72" t="s">
        <v>105</v>
      </c>
      <c r="D407" s="72" t="s">
        <v>99</v>
      </c>
      <c r="E407" s="72" t="s">
        <v>349</v>
      </c>
      <c r="F407" s="72"/>
      <c r="G407" s="73"/>
      <c r="H407" s="61">
        <f>H408+H409</f>
        <v>700</v>
      </c>
      <c r="I407" s="61">
        <f t="shared" ref="I407:J407" si="171">I408+I409</f>
        <v>0</v>
      </c>
      <c r="J407" s="61">
        <f t="shared" si="171"/>
        <v>700</v>
      </c>
    </row>
    <row r="408" spans="1:11" s="17" customFormat="1" ht="25.5" x14ac:dyDescent="0.2">
      <c r="A408" s="45" t="s">
        <v>72</v>
      </c>
      <c r="B408" s="59" t="s">
        <v>135</v>
      </c>
      <c r="C408" s="59" t="s">
        <v>105</v>
      </c>
      <c r="D408" s="59" t="s">
        <v>99</v>
      </c>
      <c r="E408" s="59" t="s">
        <v>349</v>
      </c>
      <c r="F408" s="59" t="s">
        <v>73</v>
      </c>
      <c r="G408" s="73"/>
      <c r="H408" s="61">
        <v>100</v>
      </c>
      <c r="I408" s="61"/>
      <c r="J408" s="61">
        <f>H408+I408</f>
        <v>100</v>
      </c>
    </row>
    <row r="409" spans="1:11" s="17" customFormat="1" ht="25.5" x14ac:dyDescent="0.2">
      <c r="A409" s="45" t="s">
        <v>74</v>
      </c>
      <c r="B409" s="59" t="s">
        <v>135</v>
      </c>
      <c r="C409" s="59" t="s">
        <v>105</v>
      </c>
      <c r="D409" s="59" t="s">
        <v>99</v>
      </c>
      <c r="E409" s="59" t="s">
        <v>349</v>
      </c>
      <c r="F409" s="59" t="s">
        <v>75</v>
      </c>
      <c r="G409" s="73"/>
      <c r="H409" s="61">
        <v>600</v>
      </c>
      <c r="I409" s="61"/>
      <c r="J409" s="61">
        <f>H409+I409</f>
        <v>600</v>
      </c>
    </row>
    <row r="410" spans="1:11" s="17" customFormat="1" ht="13.5" thickBot="1" x14ac:dyDescent="0.25">
      <c r="A410" s="105" t="s">
        <v>251</v>
      </c>
      <c r="B410" s="62"/>
      <c r="C410" s="62"/>
      <c r="D410" s="62"/>
      <c r="E410" s="62"/>
      <c r="F410" s="62"/>
      <c r="G410" s="106" t="e">
        <f>#REF!+G23+G103+#REF!+#REF!+G163+G367</f>
        <v>#REF!</v>
      </c>
      <c r="H410" s="132">
        <f>H23+H103+H163+H367</f>
        <v>353381.19300000003</v>
      </c>
      <c r="I410" s="132">
        <f>I23+I103+I163+I367</f>
        <v>4141.4265100000002</v>
      </c>
      <c r="J410" s="132">
        <f>J23+J103+J163+J367</f>
        <v>357522.61950999999</v>
      </c>
      <c r="K410" s="17">
        <f>J410-H410</f>
        <v>4141.4265099999611</v>
      </c>
    </row>
    <row r="411" spans="1:11" s="17" customFormat="1" ht="13.5" thickBot="1" x14ac:dyDescent="0.25">
      <c r="A411" s="107"/>
      <c r="B411" s="108"/>
      <c r="C411" s="108"/>
      <c r="D411" s="108"/>
      <c r="E411" s="108"/>
      <c r="F411" s="108"/>
      <c r="G411" s="109"/>
      <c r="H411" s="122">
        <f>353381.193</f>
        <v>353381.19300000003</v>
      </c>
      <c r="I411" s="127">
        <v>4141.4265100000002</v>
      </c>
      <c r="J411" s="126">
        <f>H411+I411</f>
        <v>357522.61951000005</v>
      </c>
    </row>
    <row r="412" spans="1:11" s="17" customFormat="1" x14ac:dyDescent="0.2">
      <c r="A412" s="110"/>
      <c r="B412" s="60"/>
      <c r="C412" s="60"/>
      <c r="D412" s="60"/>
      <c r="E412" s="60"/>
      <c r="F412" s="60"/>
      <c r="G412" s="60"/>
      <c r="H412" s="123">
        <f>H410-H411</f>
        <v>0</v>
      </c>
      <c r="I412" s="123"/>
      <c r="J412" s="123">
        <f>J410-J411</f>
        <v>0</v>
      </c>
    </row>
    <row r="413" spans="1:11" s="17" customFormat="1" x14ac:dyDescent="0.2">
      <c r="A413" s="111"/>
      <c r="B413" s="60"/>
      <c r="C413" s="60"/>
      <c r="D413" s="60"/>
      <c r="E413" s="60"/>
      <c r="F413" s="60"/>
      <c r="G413" s="60"/>
      <c r="H413" s="120"/>
      <c r="I413" s="120"/>
      <c r="J413" s="120"/>
    </row>
    <row r="414" spans="1:11" s="17" customFormat="1" x14ac:dyDescent="0.2">
      <c r="A414" s="144" t="s">
        <v>252</v>
      </c>
      <c r="B414" s="145"/>
      <c r="C414" s="145"/>
      <c r="D414" s="145"/>
      <c r="E414" s="145"/>
      <c r="F414" s="146"/>
      <c r="G414" s="60"/>
      <c r="H414" s="120"/>
      <c r="I414" s="120"/>
      <c r="J414" s="120"/>
    </row>
    <row r="415" spans="1:11" s="17" customFormat="1" ht="13.5" thickBot="1" x14ac:dyDescent="0.25">
      <c r="A415" s="74"/>
      <c r="B415" s="60"/>
      <c r="C415" s="60"/>
      <c r="D415" s="60"/>
      <c r="E415" s="60"/>
      <c r="F415" s="60"/>
      <c r="G415" s="60"/>
      <c r="H415" s="120"/>
      <c r="I415" s="120"/>
      <c r="J415" s="120"/>
    </row>
    <row r="416" spans="1:11" s="17" customFormat="1" ht="13.5" thickBot="1" x14ac:dyDescent="0.25">
      <c r="A416" s="71"/>
      <c r="B416" s="48"/>
      <c r="C416" s="48"/>
      <c r="D416" s="48"/>
      <c r="E416" s="75">
        <f>SUM(H417:H426)</f>
        <v>31930.233</v>
      </c>
      <c r="F416" s="112" t="s">
        <v>99</v>
      </c>
      <c r="G416" s="78" t="e">
        <f>#REF!+G104+G164+G368</f>
        <v>#REF!</v>
      </c>
      <c r="H416" s="120">
        <f>H104+H164+H368</f>
        <v>31930.232999999997</v>
      </c>
      <c r="I416" s="120">
        <f>I104+I164+I368</f>
        <v>-105</v>
      </c>
      <c r="J416" s="120">
        <f>J104+J164+J368</f>
        <v>31825.232999999997</v>
      </c>
    </row>
    <row r="417" spans="1:10" s="17" customFormat="1" x14ac:dyDescent="0.2">
      <c r="A417" s="71"/>
      <c r="B417" s="48"/>
      <c r="C417" s="48"/>
      <c r="D417" s="48"/>
      <c r="E417" s="75"/>
      <c r="F417" s="113" t="s">
        <v>253</v>
      </c>
      <c r="G417" s="77"/>
      <c r="H417" s="120"/>
      <c r="I417" s="120"/>
      <c r="J417" s="120"/>
    </row>
    <row r="418" spans="1:10" s="17" customFormat="1" x14ac:dyDescent="0.2">
      <c r="A418" s="71"/>
      <c r="B418" s="48"/>
      <c r="C418" s="48"/>
      <c r="D418" s="48"/>
      <c r="E418" s="48"/>
      <c r="F418" s="59" t="s">
        <v>254</v>
      </c>
      <c r="G418" s="60" t="e">
        <f>G166</f>
        <v>#REF!</v>
      </c>
      <c r="H418" s="120">
        <f>H165</f>
        <v>1402.65</v>
      </c>
      <c r="I418" s="120">
        <f>I165</f>
        <v>0</v>
      </c>
      <c r="J418" s="120">
        <f>J165</f>
        <v>1402.65</v>
      </c>
    </row>
    <row r="419" spans="1:10" s="17" customFormat="1" x14ac:dyDescent="0.2">
      <c r="A419" s="48"/>
      <c r="B419" s="48"/>
      <c r="C419" s="48"/>
      <c r="D419" s="48"/>
      <c r="E419" s="48"/>
      <c r="F419" s="59" t="s">
        <v>255</v>
      </c>
      <c r="G419" s="60" t="e">
        <f>G172+G369+#REF!+G105</f>
        <v>#REF!</v>
      </c>
      <c r="H419" s="120">
        <f>H172+H105+H369</f>
        <v>14961.61</v>
      </c>
      <c r="I419" s="120">
        <f>I172+I105+I369</f>
        <v>0</v>
      </c>
      <c r="J419" s="120">
        <f>J172+J105+J369</f>
        <v>14961.61</v>
      </c>
    </row>
    <row r="420" spans="1:10" s="17" customFormat="1" x14ac:dyDescent="0.2">
      <c r="A420" s="48"/>
      <c r="B420" s="48"/>
      <c r="C420" s="48"/>
      <c r="D420" s="48"/>
      <c r="E420" s="48"/>
      <c r="F420" s="59" t="s">
        <v>256</v>
      </c>
      <c r="G420" s="60" t="e">
        <f>#REF!</f>
        <v>#REF!</v>
      </c>
      <c r="H420" s="120"/>
      <c r="I420" s="120"/>
      <c r="J420" s="120"/>
    </row>
    <row r="421" spans="1:10" s="17" customFormat="1" x14ac:dyDescent="0.2">
      <c r="A421" s="48"/>
      <c r="B421" s="48"/>
      <c r="C421" s="48"/>
      <c r="D421" s="48"/>
      <c r="E421" s="48"/>
      <c r="F421" s="59" t="s">
        <v>257</v>
      </c>
      <c r="G421" s="60" t="e">
        <f>G108</f>
        <v>#REF!</v>
      </c>
      <c r="H421" s="120">
        <f>H188+H108</f>
        <v>4419.1299999999992</v>
      </c>
      <c r="I421" s="120">
        <f>I188+I108</f>
        <v>0</v>
      </c>
      <c r="J421" s="120">
        <f>J188+J108</f>
        <v>4419.1299999999992</v>
      </c>
    </row>
    <row r="422" spans="1:10" s="17" customFormat="1" x14ac:dyDescent="0.2">
      <c r="A422" s="48"/>
      <c r="B422" s="48"/>
      <c r="C422" s="48"/>
      <c r="D422" s="48"/>
      <c r="E422" s="48"/>
      <c r="F422" s="59" t="s">
        <v>258</v>
      </c>
      <c r="G422" s="60" t="e">
        <f>#REF!</f>
        <v>#REF!</v>
      </c>
      <c r="H422" s="120"/>
      <c r="I422" s="120"/>
      <c r="J422" s="120"/>
    </row>
    <row r="423" spans="1:10" s="17" customFormat="1" x14ac:dyDescent="0.2">
      <c r="A423" s="48"/>
      <c r="B423" s="48"/>
      <c r="C423" s="48"/>
      <c r="D423" s="48"/>
      <c r="E423" s="48"/>
      <c r="F423" s="59" t="s">
        <v>259</v>
      </c>
      <c r="G423" s="60" t="e">
        <f>#REF!</f>
        <v>#REF!</v>
      </c>
      <c r="H423" s="120">
        <f>H116</f>
        <v>280</v>
      </c>
      <c r="I423" s="120">
        <f>I116</f>
        <v>-105</v>
      </c>
      <c r="J423" s="120">
        <f>J116</f>
        <v>175</v>
      </c>
    </row>
    <row r="424" spans="1:10" s="17" customFormat="1" x14ac:dyDescent="0.2">
      <c r="A424" s="48"/>
      <c r="B424" s="48"/>
      <c r="C424" s="48"/>
      <c r="D424" s="48"/>
      <c r="E424" s="48"/>
      <c r="F424" s="59" t="s">
        <v>260</v>
      </c>
      <c r="G424" s="60" t="e">
        <f>#REF!</f>
        <v>#REF!</v>
      </c>
      <c r="H424" s="120"/>
      <c r="I424" s="120"/>
      <c r="J424" s="120"/>
    </row>
    <row r="425" spans="1:10" s="17" customFormat="1" x14ac:dyDescent="0.2">
      <c r="A425" s="48"/>
      <c r="B425" s="48"/>
      <c r="C425" s="48"/>
      <c r="D425" s="48"/>
      <c r="E425" s="48"/>
      <c r="F425" s="59" t="s">
        <v>261</v>
      </c>
      <c r="G425" s="60"/>
      <c r="H425" s="120">
        <f>H120+H194</f>
        <v>10866.843000000001</v>
      </c>
      <c r="I425" s="120">
        <f>I120+I194</f>
        <v>0</v>
      </c>
      <c r="J425" s="120">
        <f>J120+J194</f>
        <v>10866.843000000001</v>
      </c>
    </row>
    <row r="426" spans="1:10" s="17" customFormat="1" ht="13.5" thickBot="1" x14ac:dyDescent="0.25">
      <c r="A426" s="48"/>
      <c r="B426" s="48"/>
      <c r="C426" s="48"/>
      <c r="D426" s="48"/>
      <c r="E426" s="48"/>
      <c r="F426" s="72" t="s">
        <v>262</v>
      </c>
      <c r="G426" s="73" t="e">
        <f>#REF!+#REF!</f>
        <v>#REF!</v>
      </c>
      <c r="H426" s="120"/>
      <c r="I426" s="120"/>
      <c r="J426" s="120"/>
    </row>
    <row r="427" spans="1:10" s="17" customFormat="1" ht="13.5" thickBot="1" x14ac:dyDescent="0.25">
      <c r="A427" s="48"/>
      <c r="B427" s="48"/>
      <c r="C427" s="48"/>
      <c r="D427" s="48"/>
      <c r="E427" s="75">
        <f>SUM(H428)</f>
        <v>504.4</v>
      </c>
      <c r="F427" s="114" t="s">
        <v>34</v>
      </c>
      <c r="G427" s="78"/>
      <c r="H427" s="120">
        <f t="shared" ref="H427:J428" si="172">H137</f>
        <v>504.4</v>
      </c>
      <c r="I427" s="120">
        <f t="shared" si="172"/>
        <v>0</v>
      </c>
      <c r="J427" s="120">
        <f t="shared" si="172"/>
        <v>504.4</v>
      </c>
    </row>
    <row r="428" spans="1:10" s="17" customFormat="1" ht="13.5" thickBot="1" x14ac:dyDescent="0.25">
      <c r="A428" s="48"/>
      <c r="B428" s="48"/>
      <c r="C428" s="48"/>
      <c r="D428" s="48"/>
      <c r="E428" s="48"/>
      <c r="F428" s="76" t="s">
        <v>263</v>
      </c>
      <c r="G428" s="77"/>
      <c r="H428" s="120">
        <f t="shared" si="172"/>
        <v>504.4</v>
      </c>
      <c r="I428" s="120">
        <f t="shared" si="172"/>
        <v>0</v>
      </c>
      <c r="J428" s="120">
        <f t="shared" si="172"/>
        <v>504.4</v>
      </c>
    </row>
    <row r="429" spans="1:10" s="17" customFormat="1" ht="13.5" thickBot="1" x14ac:dyDescent="0.25">
      <c r="A429" s="48"/>
      <c r="B429" s="48"/>
      <c r="C429" s="48"/>
      <c r="D429" s="48"/>
      <c r="E429" s="75">
        <f>SUM(H430:H431)</f>
        <v>744.08</v>
      </c>
      <c r="F429" s="112" t="s">
        <v>122</v>
      </c>
      <c r="G429" s="78" t="e">
        <f>G225+#REF!</f>
        <v>#REF!</v>
      </c>
      <c r="H429" s="120">
        <f t="shared" ref="H429:J430" si="173">H225</f>
        <v>744.08</v>
      </c>
      <c r="I429" s="120">
        <f t="shared" si="173"/>
        <v>0</v>
      </c>
      <c r="J429" s="120">
        <f t="shared" si="173"/>
        <v>744.08</v>
      </c>
    </row>
    <row r="430" spans="1:10" s="17" customFormat="1" x14ac:dyDescent="0.2">
      <c r="A430" s="48"/>
      <c r="B430" s="48"/>
      <c r="C430" s="48"/>
      <c r="D430" s="48"/>
      <c r="E430" s="48"/>
      <c r="F430" s="59" t="s">
        <v>264</v>
      </c>
      <c r="G430" s="60" t="e">
        <f>G226</f>
        <v>#REF!</v>
      </c>
      <c r="H430" s="120">
        <f t="shared" si="173"/>
        <v>659.08</v>
      </c>
      <c r="I430" s="120">
        <f t="shared" si="173"/>
        <v>0</v>
      </c>
      <c r="J430" s="120">
        <f t="shared" si="173"/>
        <v>659.08</v>
      </c>
    </row>
    <row r="431" spans="1:10" s="17" customFormat="1" ht="13.5" thickBot="1" x14ac:dyDescent="0.25">
      <c r="A431" s="48"/>
      <c r="B431" s="48"/>
      <c r="C431" s="48"/>
      <c r="D431" s="48"/>
      <c r="E431" s="48"/>
      <c r="F431" s="79" t="s">
        <v>265</v>
      </c>
      <c r="G431" s="77"/>
      <c r="H431" s="120">
        <f>H230</f>
        <v>85</v>
      </c>
      <c r="I431" s="120">
        <f>I230</f>
        <v>0</v>
      </c>
      <c r="J431" s="120">
        <f>J230</f>
        <v>85</v>
      </c>
    </row>
    <row r="432" spans="1:10" s="17" customFormat="1" ht="13.5" thickBot="1" x14ac:dyDescent="0.25">
      <c r="A432" s="48"/>
      <c r="B432" s="48"/>
      <c r="C432" s="48"/>
      <c r="D432" s="48"/>
      <c r="E432" s="75">
        <f>SUM(H433:H435)</f>
        <v>3353.76</v>
      </c>
      <c r="F432" s="115" t="s">
        <v>84</v>
      </c>
      <c r="G432" s="78" t="e">
        <f>G125+G238</f>
        <v>#REF!</v>
      </c>
      <c r="H432" s="120">
        <f>H125+H238+H143</f>
        <v>3353.76</v>
      </c>
      <c r="I432" s="120">
        <f t="shared" ref="I432:J432" si="174">I125+I238+I143</f>
        <v>1088.5</v>
      </c>
      <c r="J432" s="120">
        <f t="shared" si="174"/>
        <v>4442.26</v>
      </c>
    </row>
    <row r="433" spans="1:10" s="17" customFormat="1" x14ac:dyDescent="0.2">
      <c r="A433" s="48"/>
      <c r="B433" s="48"/>
      <c r="C433" s="48"/>
      <c r="D433" s="48"/>
      <c r="E433" s="48"/>
      <c r="F433" s="80" t="s">
        <v>266</v>
      </c>
      <c r="G433" s="81" t="e">
        <f>#REF!+G239</f>
        <v>#REF!</v>
      </c>
      <c r="H433" s="120">
        <f>H239</f>
        <v>650</v>
      </c>
      <c r="I433" s="120">
        <f>I239</f>
        <v>0</v>
      </c>
      <c r="J433" s="120">
        <f>J239</f>
        <v>650</v>
      </c>
    </row>
    <row r="434" spans="1:10" s="17" customFormat="1" x14ac:dyDescent="0.2">
      <c r="A434" s="48"/>
      <c r="B434" s="48"/>
      <c r="C434" s="48"/>
      <c r="D434" s="48"/>
      <c r="E434" s="48"/>
      <c r="F434" s="128" t="s">
        <v>458</v>
      </c>
      <c r="G434" s="77"/>
      <c r="H434" s="120">
        <f>H144</f>
        <v>0</v>
      </c>
      <c r="I434" s="120">
        <f t="shared" ref="I434:J434" si="175">I144</f>
        <v>1088.5</v>
      </c>
      <c r="J434" s="120">
        <f t="shared" si="175"/>
        <v>1088.5</v>
      </c>
    </row>
    <row r="435" spans="1:10" s="17" customFormat="1" ht="13.5" thickBot="1" x14ac:dyDescent="0.25">
      <c r="A435" s="48"/>
      <c r="B435" s="48"/>
      <c r="C435" s="48"/>
      <c r="D435" s="48"/>
      <c r="E435" s="48"/>
      <c r="F435" s="72" t="s">
        <v>267</v>
      </c>
      <c r="G435" s="73" t="e">
        <f>G246+G126</f>
        <v>#REF!</v>
      </c>
      <c r="H435" s="120">
        <f>H126+H246</f>
        <v>2703.76</v>
      </c>
      <c r="I435" s="120">
        <f t="shared" ref="I435:J435" si="176">I126+I246</f>
        <v>0</v>
      </c>
      <c r="J435" s="120">
        <f t="shared" si="176"/>
        <v>2703.76</v>
      </c>
    </row>
    <row r="436" spans="1:10" s="17" customFormat="1" ht="13.5" thickBot="1" x14ac:dyDescent="0.25">
      <c r="A436" s="48"/>
      <c r="B436" s="48"/>
      <c r="C436" s="48"/>
      <c r="D436" s="48"/>
      <c r="E436" s="82">
        <f>SUM(H437:H439)</f>
        <v>4331.24</v>
      </c>
      <c r="F436" s="112" t="s">
        <v>57</v>
      </c>
      <c r="G436" s="78" t="e">
        <f>G259</f>
        <v>#REF!</v>
      </c>
      <c r="H436" s="120">
        <f>H259</f>
        <v>4331.24</v>
      </c>
      <c r="I436" s="120">
        <f>I259</f>
        <v>-119.944</v>
      </c>
      <c r="J436" s="120">
        <f>J259</f>
        <v>4211.2960000000003</v>
      </c>
    </row>
    <row r="437" spans="1:10" s="17" customFormat="1" x14ac:dyDescent="0.2">
      <c r="A437" s="48"/>
      <c r="B437" s="48"/>
      <c r="C437" s="48"/>
      <c r="D437" s="48"/>
      <c r="E437" s="48"/>
      <c r="F437" s="80" t="s">
        <v>268</v>
      </c>
      <c r="G437" s="81" t="e">
        <f>#REF!</f>
        <v>#REF!</v>
      </c>
      <c r="H437" s="120">
        <f>H260</f>
        <v>1500</v>
      </c>
      <c r="I437" s="120">
        <f>I260</f>
        <v>0</v>
      </c>
      <c r="J437" s="120">
        <f>J260</f>
        <v>1500</v>
      </c>
    </row>
    <row r="438" spans="1:10" s="17" customFormat="1" x14ac:dyDescent="0.2">
      <c r="A438" s="48"/>
      <c r="B438" s="48"/>
      <c r="C438" s="48"/>
      <c r="D438" s="48"/>
      <c r="E438" s="48"/>
      <c r="F438" s="59" t="s">
        <v>269</v>
      </c>
      <c r="G438" s="60" t="e">
        <f>G265</f>
        <v>#REF!</v>
      </c>
      <c r="H438" s="120">
        <f>H265</f>
        <v>1865.44</v>
      </c>
      <c r="I438" s="120">
        <f>I265</f>
        <v>-119.944</v>
      </c>
      <c r="J438" s="120">
        <f>J265</f>
        <v>1745.4960000000001</v>
      </c>
    </row>
    <row r="439" spans="1:10" s="17" customFormat="1" ht="13.5" thickBot="1" x14ac:dyDescent="0.25">
      <c r="A439" s="48"/>
      <c r="B439" s="48"/>
      <c r="C439" s="48"/>
      <c r="D439" s="48"/>
      <c r="E439" s="48"/>
      <c r="F439" s="59" t="s">
        <v>270</v>
      </c>
      <c r="G439" s="60" t="e">
        <f>#REF!</f>
        <v>#REF!</v>
      </c>
      <c r="H439" s="120">
        <f>H285</f>
        <v>965.8</v>
      </c>
      <c r="I439" s="120">
        <f>I285</f>
        <v>0</v>
      </c>
      <c r="J439" s="120">
        <f>J285</f>
        <v>965.8</v>
      </c>
    </row>
    <row r="440" spans="1:10" s="17" customFormat="1" ht="13.5" thickBot="1" x14ac:dyDescent="0.25">
      <c r="A440" s="48"/>
      <c r="B440" s="48"/>
      <c r="C440" s="48"/>
      <c r="D440" s="48"/>
      <c r="E440" s="82">
        <f>SUM(H441:H445)</f>
        <v>260567.5</v>
      </c>
      <c r="F440" s="112" t="s">
        <v>32</v>
      </c>
      <c r="G440" s="83" t="e">
        <f>#REF!+G24+#REF!+#REF!+G289</f>
        <v>#REF!</v>
      </c>
      <c r="H440" s="120">
        <f>H24+H289+H373</f>
        <v>260567.5</v>
      </c>
      <c r="I440" s="120">
        <f>I24+I289+I373</f>
        <v>225.79451</v>
      </c>
      <c r="J440" s="120">
        <f>J24+J289+J373</f>
        <v>260793.29451000001</v>
      </c>
    </row>
    <row r="441" spans="1:10" s="17" customFormat="1" x14ac:dyDescent="0.2">
      <c r="A441" s="48"/>
      <c r="B441" s="48"/>
      <c r="C441" s="48"/>
      <c r="D441" s="48"/>
      <c r="E441" s="48"/>
      <c r="F441" s="80" t="s">
        <v>271</v>
      </c>
      <c r="G441" s="81" t="e">
        <f>#REF!</f>
        <v>#REF!</v>
      </c>
      <c r="H441" s="120">
        <f>H290+H25</f>
        <v>13183.1</v>
      </c>
      <c r="I441" s="120">
        <f>I290+I25</f>
        <v>119.944</v>
      </c>
      <c r="J441" s="120">
        <f>J290+J25</f>
        <v>13303.044</v>
      </c>
    </row>
    <row r="442" spans="1:10" s="17" customFormat="1" x14ac:dyDescent="0.2">
      <c r="A442" s="48"/>
      <c r="B442" s="48"/>
      <c r="C442" s="48"/>
      <c r="D442" s="48"/>
      <c r="E442" s="48"/>
      <c r="F442" s="59" t="s">
        <v>272</v>
      </c>
      <c r="G442" s="64" t="e">
        <f>G36+#REF!</f>
        <v>#REF!</v>
      </c>
      <c r="H442" s="120">
        <f>H294+H36</f>
        <v>235235.9</v>
      </c>
      <c r="I442" s="120">
        <f>I294+I36</f>
        <v>-194.14948999999999</v>
      </c>
      <c r="J442" s="120">
        <f>J294+J36</f>
        <v>235041.75050999998</v>
      </c>
    </row>
    <row r="443" spans="1:10" s="17" customFormat="1" x14ac:dyDescent="0.2">
      <c r="A443" s="48"/>
      <c r="B443" s="48"/>
      <c r="C443" s="48"/>
      <c r="D443" s="48"/>
      <c r="E443" s="48"/>
      <c r="F443" s="59" t="s">
        <v>273</v>
      </c>
      <c r="G443" s="84" t="e">
        <f>#REF!+G72+#REF!+#REF!+#REF!</f>
        <v>#REF!</v>
      </c>
      <c r="H443" s="120">
        <f>H72</f>
        <v>600</v>
      </c>
      <c r="I443" s="120">
        <f>I72</f>
        <v>0</v>
      </c>
      <c r="J443" s="120">
        <f>J72</f>
        <v>600</v>
      </c>
    </row>
    <row r="444" spans="1:10" s="17" customFormat="1" x14ac:dyDescent="0.2">
      <c r="A444" s="48"/>
      <c r="B444" s="48"/>
      <c r="C444" s="48"/>
      <c r="D444" s="48"/>
      <c r="E444" s="48"/>
      <c r="F444" s="59" t="s">
        <v>274</v>
      </c>
      <c r="G444" s="60" t="e">
        <f>G76+#REF!</f>
        <v>#REF!</v>
      </c>
      <c r="H444" s="120">
        <f>H374+H76</f>
        <v>3511.1800000000003</v>
      </c>
      <c r="I444" s="120">
        <f>I374+I76</f>
        <v>0</v>
      </c>
      <c r="J444" s="120">
        <f>J374+J76</f>
        <v>3511.1800000000003</v>
      </c>
    </row>
    <row r="445" spans="1:10" s="17" customFormat="1" ht="13.5" thickBot="1" x14ac:dyDescent="0.25">
      <c r="A445" s="48"/>
      <c r="B445" s="48"/>
      <c r="C445" s="48"/>
      <c r="D445" s="48"/>
      <c r="E445" s="48"/>
      <c r="F445" s="72" t="s">
        <v>275</v>
      </c>
      <c r="G445" s="73" t="e">
        <f>G84</f>
        <v>#REF!</v>
      </c>
      <c r="H445" s="120">
        <f>H84</f>
        <v>8037.32</v>
      </c>
      <c r="I445" s="120">
        <f>I84</f>
        <v>300</v>
      </c>
      <c r="J445" s="120">
        <f>J84</f>
        <v>8337.32</v>
      </c>
    </row>
    <row r="446" spans="1:10" s="17" customFormat="1" ht="13.5" thickBot="1" x14ac:dyDescent="0.25">
      <c r="A446" s="48"/>
      <c r="B446" s="48"/>
      <c r="C446" s="48"/>
      <c r="D446" s="48"/>
      <c r="E446" s="85">
        <f>SUM(H447:H449)</f>
        <v>14606.009999999998</v>
      </c>
      <c r="F446" s="112" t="s">
        <v>216</v>
      </c>
      <c r="G446" s="78" t="e">
        <f>#REF!+G380</f>
        <v>#REF!</v>
      </c>
      <c r="H446" s="120">
        <f>H380</f>
        <v>14606.009999999998</v>
      </c>
      <c r="I446" s="120">
        <f t="shared" ref="I446:J446" si="177">I380</f>
        <v>89</v>
      </c>
      <c r="J446" s="120">
        <f t="shared" si="177"/>
        <v>14695.009999999998</v>
      </c>
    </row>
    <row r="447" spans="1:10" s="17" customFormat="1" x14ac:dyDescent="0.2">
      <c r="A447" s="48"/>
      <c r="B447" s="48"/>
      <c r="C447" s="48"/>
      <c r="D447" s="48"/>
      <c r="E447" s="48"/>
      <c r="F447" s="80" t="s">
        <v>276</v>
      </c>
      <c r="G447" s="81" t="e">
        <f>G381</f>
        <v>#REF!</v>
      </c>
      <c r="H447" s="120">
        <f>H381</f>
        <v>12902.039999999999</v>
      </c>
      <c r="I447" s="120">
        <f t="shared" ref="I447:J447" si="178">I381</f>
        <v>89</v>
      </c>
      <c r="J447" s="120">
        <f t="shared" si="178"/>
        <v>12991.039999999999</v>
      </c>
    </row>
    <row r="448" spans="1:10" s="17" customFormat="1" x14ac:dyDescent="0.2">
      <c r="A448" s="48"/>
      <c r="B448" s="48"/>
      <c r="C448" s="48"/>
      <c r="D448" s="48"/>
      <c r="E448" s="48"/>
      <c r="F448" s="59" t="s">
        <v>277</v>
      </c>
      <c r="G448" s="60" t="e">
        <f>#REF!</f>
        <v>#REF!</v>
      </c>
      <c r="H448" s="120">
        <f>H389</f>
        <v>1703.97</v>
      </c>
      <c r="I448" s="120">
        <f t="shared" ref="I448:J448" si="179">I389</f>
        <v>0</v>
      </c>
      <c r="J448" s="120">
        <f t="shared" si="179"/>
        <v>1703.97</v>
      </c>
    </row>
    <row r="449" spans="1:10" s="17" customFormat="1" ht="13.5" thickBot="1" x14ac:dyDescent="0.25">
      <c r="A449" s="48"/>
      <c r="B449" s="48"/>
      <c r="C449" s="48"/>
      <c r="D449" s="48"/>
      <c r="E449" s="48"/>
      <c r="F449" s="72" t="s">
        <v>278</v>
      </c>
      <c r="G449" s="73" t="e">
        <f>#REF!+#REF!</f>
        <v>#REF!</v>
      </c>
      <c r="H449" s="120"/>
      <c r="I449" s="120"/>
      <c r="J449" s="120"/>
    </row>
    <row r="450" spans="1:10" s="17" customFormat="1" ht="13.5" thickBot="1" x14ac:dyDescent="0.25">
      <c r="A450" s="48"/>
      <c r="B450" s="48"/>
      <c r="C450" s="48"/>
      <c r="D450" s="48"/>
      <c r="E450" s="71">
        <f>H451</f>
        <v>550</v>
      </c>
      <c r="F450" s="112" t="s">
        <v>14</v>
      </c>
      <c r="G450" s="78" t="e">
        <f>#REF!+#REF!</f>
        <v>#REF!</v>
      </c>
      <c r="H450" s="120">
        <f t="shared" ref="H450:J451" si="180">H315</f>
        <v>550</v>
      </c>
      <c r="I450" s="120">
        <f t="shared" si="180"/>
        <v>0</v>
      </c>
      <c r="J450" s="120">
        <f t="shared" si="180"/>
        <v>550</v>
      </c>
    </row>
    <row r="451" spans="1:10" s="17" customFormat="1" x14ac:dyDescent="0.2">
      <c r="A451" s="48"/>
      <c r="B451" s="48"/>
      <c r="C451" s="48"/>
      <c r="D451" s="48"/>
      <c r="E451" s="48"/>
      <c r="F451" s="72" t="s">
        <v>279</v>
      </c>
      <c r="G451" s="73"/>
      <c r="H451" s="120">
        <f t="shared" si="180"/>
        <v>550</v>
      </c>
      <c r="I451" s="120">
        <f t="shared" si="180"/>
        <v>0</v>
      </c>
      <c r="J451" s="120">
        <f t="shared" si="180"/>
        <v>550</v>
      </c>
    </row>
    <row r="452" spans="1:10" s="17" customFormat="1" ht="13.5" thickBot="1" x14ac:dyDescent="0.25">
      <c r="A452" s="48"/>
      <c r="B452" s="48"/>
      <c r="C452" s="48"/>
      <c r="D452" s="48"/>
      <c r="E452" s="48"/>
      <c r="F452" s="72" t="s">
        <v>280</v>
      </c>
      <c r="G452" s="73" t="e">
        <f>#REF!</f>
        <v>#REF!</v>
      </c>
      <c r="H452" s="120"/>
      <c r="I452" s="120"/>
      <c r="J452" s="120"/>
    </row>
    <row r="453" spans="1:10" s="17" customFormat="1" ht="13.5" thickBot="1" x14ac:dyDescent="0.25">
      <c r="A453" s="48"/>
      <c r="B453" s="48"/>
      <c r="C453" s="48"/>
      <c r="D453" s="48"/>
      <c r="E453" s="71">
        <f>SUM(H454:H457)</f>
        <v>3044.5</v>
      </c>
      <c r="F453" s="112" t="s">
        <v>15</v>
      </c>
      <c r="G453" s="78" t="e">
        <f>G96+#REF!+#REF!</f>
        <v>#REF!</v>
      </c>
      <c r="H453" s="120">
        <f>H399+H334+H96</f>
        <v>3044.5</v>
      </c>
      <c r="I453" s="120">
        <f>I399+I334+I96</f>
        <v>963.07600000000002</v>
      </c>
      <c r="J453" s="120">
        <f>J399+J334+J96</f>
        <v>4007.576</v>
      </c>
    </row>
    <row r="454" spans="1:10" s="17" customFormat="1" x14ac:dyDescent="0.2">
      <c r="A454" s="48"/>
      <c r="B454" s="48"/>
      <c r="C454" s="48"/>
      <c r="D454" s="48"/>
      <c r="E454" s="48"/>
      <c r="F454" s="80" t="s">
        <v>281</v>
      </c>
      <c r="G454" s="81" t="e">
        <f>#REF!</f>
        <v>#REF!</v>
      </c>
      <c r="H454" s="120">
        <f>H335</f>
        <v>123</v>
      </c>
      <c r="I454" s="120">
        <f>I335</f>
        <v>0</v>
      </c>
      <c r="J454" s="120">
        <f>J335</f>
        <v>123</v>
      </c>
    </row>
    <row r="455" spans="1:10" s="17" customFormat="1" x14ac:dyDescent="0.2">
      <c r="A455" s="48"/>
      <c r="B455" s="48"/>
      <c r="C455" s="48"/>
      <c r="D455" s="48"/>
      <c r="E455" s="48"/>
      <c r="F455" s="59" t="s">
        <v>282</v>
      </c>
      <c r="G455" s="60" t="e">
        <f>#REF!+#REF!+#REF!</f>
        <v>#REF!</v>
      </c>
      <c r="H455" s="120">
        <f>H338</f>
        <v>1009.2</v>
      </c>
      <c r="I455" s="120">
        <f>I338</f>
        <v>105.01</v>
      </c>
      <c r="J455" s="120">
        <f>J338</f>
        <v>1114.21</v>
      </c>
    </row>
    <row r="456" spans="1:10" s="17" customFormat="1" x14ac:dyDescent="0.2">
      <c r="A456" s="48"/>
      <c r="B456" s="48"/>
      <c r="C456" s="48"/>
      <c r="D456" s="48"/>
      <c r="E456" s="48"/>
      <c r="F456" s="72" t="s">
        <v>283</v>
      </c>
      <c r="G456" s="73" t="e">
        <f>G97</f>
        <v>#REF!</v>
      </c>
      <c r="H456" s="120">
        <f>H97+H359</f>
        <v>1712.3</v>
      </c>
      <c r="I456" s="120">
        <f t="shared" ref="I456:J456" si="181">I97+I359</f>
        <v>858.06600000000003</v>
      </c>
      <c r="J456" s="120">
        <f t="shared" si="181"/>
        <v>2570.366</v>
      </c>
    </row>
    <row r="457" spans="1:10" s="17" customFormat="1" ht="13.5" thickBot="1" x14ac:dyDescent="0.25">
      <c r="A457" s="48"/>
      <c r="B457" s="48"/>
      <c r="C457" s="48"/>
      <c r="D457" s="48"/>
      <c r="E457" s="48"/>
      <c r="F457" s="72" t="s">
        <v>284</v>
      </c>
      <c r="G457" s="73" t="e">
        <f>#REF!</f>
        <v>#REF!</v>
      </c>
      <c r="H457" s="120">
        <f>H400</f>
        <v>200</v>
      </c>
      <c r="I457" s="120">
        <f>I400</f>
        <v>0</v>
      </c>
      <c r="J457" s="120">
        <f>J400</f>
        <v>200</v>
      </c>
    </row>
    <row r="458" spans="1:10" s="17" customFormat="1" ht="13.5" thickBot="1" x14ac:dyDescent="0.25">
      <c r="A458" s="48"/>
      <c r="B458" s="48"/>
      <c r="C458" s="48"/>
      <c r="D458" s="48"/>
      <c r="E458" s="71">
        <f>H459</f>
        <v>700</v>
      </c>
      <c r="F458" s="116">
        <v>11</v>
      </c>
      <c r="G458" s="78"/>
      <c r="H458" s="120">
        <f>H404+H147</f>
        <v>700</v>
      </c>
      <c r="I458" s="120">
        <f t="shared" ref="I458:J458" si="182">I404+I147</f>
        <v>2000</v>
      </c>
      <c r="J458" s="120">
        <f t="shared" si="182"/>
        <v>2700</v>
      </c>
    </row>
    <row r="459" spans="1:10" s="17" customFormat="1" ht="13.5" thickBot="1" x14ac:dyDescent="0.25">
      <c r="A459" s="48"/>
      <c r="B459" s="48"/>
      <c r="C459" s="48"/>
      <c r="D459" s="48"/>
      <c r="E459" s="48"/>
      <c r="F459" s="77">
        <v>1101</v>
      </c>
      <c r="G459" s="77"/>
      <c r="H459" s="120">
        <f>H405+H148</f>
        <v>700</v>
      </c>
      <c r="I459" s="120">
        <f t="shared" ref="I459:J459" si="183">I405+I148</f>
        <v>2000</v>
      </c>
      <c r="J459" s="120">
        <f t="shared" si="183"/>
        <v>2700</v>
      </c>
    </row>
    <row r="460" spans="1:10" s="17" customFormat="1" ht="13.5" thickBot="1" x14ac:dyDescent="0.25">
      <c r="A460" s="48"/>
      <c r="B460" s="48"/>
      <c r="C460" s="48"/>
      <c r="D460" s="48"/>
      <c r="E460" s="71">
        <f>H461</f>
        <v>1163.3499999999999</v>
      </c>
      <c r="F460" s="117">
        <v>12</v>
      </c>
      <c r="G460" s="78"/>
      <c r="H460" s="120">
        <f t="shared" ref="H460:J461" si="184">H362</f>
        <v>1163.3499999999999</v>
      </c>
      <c r="I460" s="120">
        <f t="shared" si="184"/>
        <v>0</v>
      </c>
      <c r="J460" s="120">
        <f t="shared" si="184"/>
        <v>1163.3499999999999</v>
      </c>
    </row>
    <row r="461" spans="1:10" s="17" customFormat="1" ht="13.5" thickBot="1" x14ac:dyDescent="0.25">
      <c r="A461" s="48"/>
      <c r="B461" s="48"/>
      <c r="C461" s="48"/>
      <c r="D461" s="48"/>
      <c r="E461" s="48"/>
      <c r="F461" s="60">
        <v>1202</v>
      </c>
      <c r="G461" s="60"/>
      <c r="H461" s="120">
        <f t="shared" si="184"/>
        <v>1163.3499999999999</v>
      </c>
      <c r="I461" s="120">
        <f t="shared" si="184"/>
        <v>0</v>
      </c>
      <c r="J461" s="120">
        <f t="shared" si="184"/>
        <v>1163.3499999999999</v>
      </c>
    </row>
    <row r="462" spans="1:10" s="17" customFormat="1" ht="13.5" thickBot="1" x14ac:dyDescent="0.25">
      <c r="A462" s="48"/>
      <c r="B462" s="48"/>
      <c r="C462" s="48"/>
      <c r="D462" s="48"/>
      <c r="E462" s="71">
        <f>H463</f>
        <v>200</v>
      </c>
      <c r="F462" s="117">
        <v>13</v>
      </c>
      <c r="G462" s="78"/>
      <c r="H462" s="120">
        <f t="shared" ref="H462:J463" si="185">H131</f>
        <v>200</v>
      </c>
      <c r="I462" s="120">
        <f t="shared" si="185"/>
        <v>0</v>
      </c>
      <c r="J462" s="120">
        <f t="shared" si="185"/>
        <v>200</v>
      </c>
    </row>
    <row r="463" spans="1:10" s="17" customFormat="1" ht="13.5" thickBot="1" x14ac:dyDescent="0.25">
      <c r="A463" s="48"/>
      <c r="B463" s="48"/>
      <c r="C463" s="48"/>
      <c r="D463" s="48"/>
      <c r="E463" s="48"/>
      <c r="F463" s="81">
        <v>1301</v>
      </c>
      <c r="G463" s="81"/>
      <c r="H463" s="120">
        <f t="shared" si="185"/>
        <v>200</v>
      </c>
      <c r="I463" s="120">
        <f t="shared" si="185"/>
        <v>0</v>
      </c>
      <c r="J463" s="120">
        <f t="shared" si="185"/>
        <v>200</v>
      </c>
    </row>
    <row r="464" spans="1:10" s="17" customFormat="1" ht="13.5" thickBot="1" x14ac:dyDescent="0.25">
      <c r="A464" s="48"/>
      <c r="B464" s="48"/>
      <c r="C464" s="48"/>
      <c r="D464" s="48"/>
      <c r="E464" s="71">
        <f>SUM(H465:H467)</f>
        <v>31686.12</v>
      </c>
      <c r="F464" s="117">
        <v>14</v>
      </c>
      <c r="G464" s="78"/>
      <c r="H464" s="120">
        <f t="shared" ref="H464:J465" si="186">H151</f>
        <v>31686.12</v>
      </c>
      <c r="I464" s="120">
        <f t="shared" si="186"/>
        <v>0</v>
      </c>
      <c r="J464" s="120">
        <f t="shared" si="186"/>
        <v>31686.12</v>
      </c>
    </row>
    <row r="465" spans="1:10" s="17" customFormat="1" x14ac:dyDescent="0.2">
      <c r="A465" s="48"/>
      <c r="B465" s="48"/>
      <c r="C465" s="48"/>
      <c r="D465" s="48"/>
      <c r="E465" s="48"/>
      <c r="F465" s="81">
        <v>1401</v>
      </c>
      <c r="G465" s="81"/>
      <c r="H465" s="120">
        <f t="shared" si="186"/>
        <v>30166.12</v>
      </c>
      <c r="I465" s="120">
        <f t="shared" si="186"/>
        <v>0</v>
      </c>
      <c r="J465" s="120">
        <f t="shared" si="186"/>
        <v>30166.12</v>
      </c>
    </row>
    <row r="466" spans="1:10" s="17" customFormat="1" x14ac:dyDescent="0.2">
      <c r="A466" s="48"/>
      <c r="B466" s="48"/>
      <c r="C466" s="48"/>
      <c r="D466" s="48"/>
      <c r="E466" s="48"/>
      <c r="F466" s="60">
        <v>1402</v>
      </c>
      <c r="G466" s="60"/>
      <c r="H466" s="120"/>
      <c r="I466" s="120"/>
      <c r="J466" s="120"/>
    </row>
    <row r="467" spans="1:10" s="17" customFormat="1" x14ac:dyDescent="0.2">
      <c r="A467" s="48"/>
      <c r="B467" s="48"/>
      <c r="C467" s="48"/>
      <c r="D467" s="48"/>
      <c r="E467" s="48"/>
      <c r="F467" s="73">
        <v>1403</v>
      </c>
      <c r="G467" s="73"/>
      <c r="H467" s="120">
        <f>H160</f>
        <v>1520</v>
      </c>
      <c r="I467" s="120">
        <f>I160</f>
        <v>0</v>
      </c>
      <c r="J467" s="120">
        <f>J160</f>
        <v>1520</v>
      </c>
    </row>
    <row r="468" spans="1:10" s="17" customFormat="1" x14ac:dyDescent="0.2">
      <c r="A468" s="48"/>
      <c r="B468" s="48"/>
      <c r="C468" s="48"/>
      <c r="D468" s="48"/>
      <c r="E468" s="71">
        <f>H468</f>
        <v>0</v>
      </c>
      <c r="F468" s="60">
        <v>9999</v>
      </c>
      <c r="G468" s="60"/>
      <c r="H468" s="120"/>
      <c r="I468" s="120"/>
      <c r="J468" s="120"/>
    </row>
    <row r="469" spans="1:10" s="17" customFormat="1" ht="13.5" thickBot="1" x14ac:dyDescent="0.25">
      <c r="A469" s="48"/>
      <c r="B469" s="48"/>
      <c r="C469" s="48"/>
      <c r="D469" s="48"/>
      <c r="E469" s="75">
        <f>SUM(E416:E468)</f>
        <v>353381.19299999997</v>
      </c>
      <c r="F469" s="86" t="s">
        <v>285</v>
      </c>
      <c r="G469" s="87" t="e">
        <f>G416+G429+G432+G436+G440+G446+G450+G453+#REF!</f>
        <v>#REF!</v>
      </c>
      <c r="H469" s="120">
        <f>H416+H427+H429+H432+H436++H440+H446+H450+H453++H458++H460+H462+H464+H468</f>
        <v>353381.19299999997</v>
      </c>
      <c r="I469" s="120">
        <f t="shared" ref="I469:J469" si="187">I416+I427+I429+I432+I436++I440+I446+I450+I453++I458++I460+I462+I464+I468</f>
        <v>4141.4265100000002</v>
      </c>
      <c r="J469" s="120">
        <f t="shared" si="187"/>
        <v>357522.61950999999</v>
      </c>
    </row>
    <row r="470" spans="1:10" s="17" customFormat="1" ht="13.5" thickBot="1" x14ac:dyDescent="0.25">
      <c r="A470" s="48"/>
      <c r="B470" s="48"/>
      <c r="C470" s="48"/>
      <c r="D470" s="48"/>
      <c r="E470" s="48"/>
      <c r="F470" s="88"/>
      <c r="G470" s="48"/>
      <c r="H470" s="121">
        <f>H410-H469</f>
        <v>0</v>
      </c>
      <c r="I470" s="121">
        <f t="shared" ref="I470:J470" si="188">I410-I469</f>
        <v>0</v>
      </c>
      <c r="J470" s="121">
        <f t="shared" si="188"/>
        <v>0</v>
      </c>
    </row>
    <row r="471" spans="1:10" s="17" customFormat="1" x14ac:dyDescent="0.2">
      <c r="A471" s="48"/>
      <c r="B471" s="48"/>
      <c r="C471" s="48"/>
      <c r="D471" s="48"/>
      <c r="E471" s="48"/>
      <c r="F471" s="88"/>
      <c r="G471" s="48"/>
      <c r="H471" s="120"/>
      <c r="I471" s="120"/>
      <c r="J471" s="122">
        <f>353381.19</f>
        <v>353381.19</v>
      </c>
    </row>
    <row r="472" spans="1:10" s="17" customFormat="1" x14ac:dyDescent="0.2">
      <c r="A472" s="48"/>
      <c r="B472" s="48"/>
      <c r="C472" s="48"/>
      <c r="D472" s="48"/>
      <c r="E472" s="48"/>
      <c r="F472" s="88"/>
      <c r="G472" s="48"/>
      <c r="H472" s="124">
        <f>H410-H469</f>
        <v>0</v>
      </c>
      <c r="I472" s="124"/>
      <c r="J472" s="124">
        <f>J469-J471</f>
        <v>4141.4295099999872</v>
      </c>
    </row>
    <row r="473" spans="1:10" s="17" customFormat="1" x14ac:dyDescent="0.2">
      <c r="A473" s="48"/>
      <c r="B473" s="48"/>
      <c r="C473" s="48"/>
      <c r="D473" s="48"/>
      <c r="E473" s="48"/>
      <c r="F473" s="88"/>
      <c r="G473" s="48"/>
      <c r="H473" s="124"/>
      <c r="I473" s="124"/>
      <c r="J473" s="124"/>
    </row>
    <row r="474" spans="1:10" s="17" customFormat="1" x14ac:dyDescent="0.2">
      <c r="A474" s="48"/>
      <c r="B474" s="1"/>
      <c r="C474" s="1"/>
      <c r="D474" s="1"/>
      <c r="E474" s="1"/>
      <c r="F474" s="1"/>
      <c r="G474" s="1"/>
      <c r="H474" s="118"/>
      <c r="I474" s="118"/>
      <c r="J474" s="118"/>
    </row>
    <row r="475" spans="1:10" s="17" customFormat="1" x14ac:dyDescent="0.2">
      <c r="A475" s="48"/>
      <c r="B475" s="1"/>
      <c r="C475" s="1"/>
      <c r="D475" s="1"/>
      <c r="E475" s="1"/>
      <c r="F475" s="1"/>
      <c r="G475" s="1"/>
      <c r="H475" s="118"/>
      <c r="I475" s="118"/>
      <c r="J475" s="118"/>
    </row>
    <row r="476" spans="1:10" s="17" customFormat="1" x14ac:dyDescent="0.2">
      <c r="A476" s="48"/>
      <c r="B476" s="1"/>
      <c r="C476" s="1"/>
      <c r="D476" s="1"/>
      <c r="E476" s="1"/>
      <c r="F476" s="1"/>
      <c r="G476" s="1"/>
      <c r="H476" s="118"/>
      <c r="I476" s="118"/>
      <c r="J476" s="118"/>
    </row>
    <row r="477" spans="1:10" s="17" customFormat="1" x14ac:dyDescent="0.2">
      <c r="A477" s="48"/>
      <c r="B477" s="1"/>
      <c r="C477" s="1"/>
      <c r="D477" s="1"/>
      <c r="E477" s="1"/>
      <c r="F477" s="1"/>
      <c r="G477" s="1"/>
      <c r="H477" s="118"/>
      <c r="I477" s="118"/>
      <c r="J477" s="118"/>
    </row>
    <row r="478" spans="1:10" s="17" customFormat="1" x14ac:dyDescent="0.2">
      <c r="A478" s="48"/>
      <c r="B478" s="1"/>
      <c r="C478" s="1"/>
      <c r="D478" s="1"/>
      <c r="E478" s="1"/>
      <c r="F478" s="1"/>
      <c r="G478" s="1"/>
      <c r="H478" s="118"/>
      <c r="I478" s="118"/>
      <c r="J478" s="118"/>
    </row>
    <row r="479" spans="1:10" s="17" customFormat="1" x14ac:dyDescent="0.2">
      <c r="A479" s="48"/>
      <c r="B479" s="1"/>
      <c r="C479" s="1"/>
      <c r="D479" s="1"/>
      <c r="E479" s="1"/>
      <c r="F479" s="1"/>
      <c r="G479" s="1"/>
      <c r="H479" s="118"/>
      <c r="I479" s="118"/>
      <c r="J479" s="118"/>
    </row>
    <row r="480" spans="1:10" s="17" customFormat="1" x14ac:dyDescent="0.2">
      <c r="A480" s="48"/>
      <c r="B480" s="1"/>
      <c r="C480" s="1"/>
      <c r="D480" s="1"/>
      <c r="E480" s="1"/>
      <c r="F480" s="1"/>
      <c r="G480" s="1"/>
      <c r="H480" s="118"/>
      <c r="I480" s="118"/>
      <c r="J480" s="118"/>
    </row>
    <row r="481" spans="1:10" s="17" customFormat="1" x14ac:dyDescent="0.2">
      <c r="A481" s="48"/>
      <c r="B481" s="1"/>
      <c r="C481" s="1"/>
      <c r="D481" s="1"/>
      <c r="E481" s="1"/>
      <c r="F481" s="1"/>
      <c r="G481" s="1"/>
      <c r="H481" s="118"/>
      <c r="I481" s="118"/>
      <c r="J481" s="118"/>
    </row>
    <row r="482" spans="1:10" s="17" customFormat="1" x14ac:dyDescent="0.2">
      <c r="A482" s="48"/>
      <c r="B482" s="1"/>
      <c r="C482" s="1"/>
      <c r="D482" s="1"/>
      <c r="E482" s="1"/>
      <c r="F482" s="1"/>
      <c r="G482" s="1"/>
      <c r="H482" s="118"/>
      <c r="I482" s="118"/>
      <c r="J482" s="118"/>
    </row>
    <row r="483" spans="1:10" s="17" customFormat="1" x14ac:dyDescent="0.2">
      <c r="A483" s="48"/>
      <c r="B483" s="1"/>
      <c r="C483" s="1"/>
      <c r="D483" s="1"/>
      <c r="E483" s="1"/>
      <c r="F483" s="1"/>
      <c r="G483" s="1"/>
      <c r="H483" s="118"/>
      <c r="I483" s="118"/>
      <c r="J483" s="118"/>
    </row>
    <row r="484" spans="1:10" s="17" customFormat="1" x14ac:dyDescent="0.2">
      <c r="A484" s="48"/>
      <c r="B484" s="1"/>
      <c r="C484" s="1"/>
      <c r="D484" s="1"/>
      <c r="E484" s="1"/>
      <c r="F484" s="1"/>
      <c r="G484" s="1"/>
      <c r="H484" s="118"/>
      <c r="I484" s="118"/>
      <c r="J484" s="118"/>
    </row>
    <row r="485" spans="1:10" s="17" customFormat="1" x14ac:dyDescent="0.2">
      <c r="A485" s="48"/>
      <c r="B485" s="1"/>
      <c r="C485" s="1"/>
      <c r="D485" s="1"/>
      <c r="E485" s="1"/>
      <c r="F485" s="1"/>
      <c r="G485" s="1"/>
      <c r="H485" s="118"/>
      <c r="I485" s="118"/>
      <c r="J485" s="118"/>
    </row>
    <row r="486" spans="1:10" s="17" customFormat="1" x14ac:dyDescent="0.2">
      <c r="A486" s="48"/>
      <c r="B486" s="1"/>
      <c r="C486" s="1"/>
      <c r="D486" s="1"/>
      <c r="E486" s="1"/>
      <c r="F486" s="1"/>
      <c r="G486" s="1"/>
      <c r="H486" s="118"/>
      <c r="I486" s="118"/>
      <c r="J486" s="118"/>
    </row>
    <row r="487" spans="1:10" s="17" customFormat="1" x14ac:dyDescent="0.2">
      <c r="A487" s="48"/>
      <c r="B487" s="1"/>
      <c r="C487" s="1"/>
      <c r="D487" s="1"/>
      <c r="E487" s="1"/>
      <c r="F487" s="1"/>
      <c r="G487" s="1"/>
      <c r="H487" s="118"/>
      <c r="I487" s="118"/>
      <c r="J487" s="118"/>
    </row>
    <row r="488" spans="1:10" s="17" customFormat="1" x14ac:dyDescent="0.2">
      <c r="A488" s="48"/>
      <c r="B488" s="1"/>
      <c r="C488" s="1"/>
      <c r="D488" s="1"/>
      <c r="E488" s="1"/>
      <c r="F488" s="1"/>
      <c r="G488" s="1"/>
      <c r="H488" s="118"/>
      <c r="I488" s="118"/>
      <c r="J488" s="118"/>
    </row>
    <row r="489" spans="1:10" s="17" customFormat="1" x14ac:dyDescent="0.2">
      <c r="A489" s="48"/>
      <c r="B489" s="1"/>
      <c r="C489" s="1"/>
      <c r="D489" s="1"/>
      <c r="E489" s="1"/>
      <c r="F489" s="1"/>
      <c r="G489" s="1"/>
      <c r="H489" s="118"/>
      <c r="I489" s="118"/>
      <c r="J489" s="118"/>
    </row>
    <row r="490" spans="1:10" s="17" customFormat="1" x14ac:dyDescent="0.2">
      <c r="A490" s="48"/>
      <c r="B490" s="1"/>
      <c r="C490" s="1"/>
      <c r="D490" s="1"/>
      <c r="E490" s="1"/>
      <c r="F490" s="1"/>
      <c r="G490" s="1"/>
      <c r="H490" s="118"/>
      <c r="I490" s="118"/>
      <c r="J490" s="118"/>
    </row>
    <row r="491" spans="1:10" s="17" customFormat="1" x14ac:dyDescent="0.2">
      <c r="A491" s="48"/>
      <c r="B491" s="1"/>
      <c r="C491" s="1"/>
      <c r="D491" s="1"/>
      <c r="E491" s="1"/>
      <c r="F491" s="1"/>
      <c r="G491" s="1"/>
      <c r="H491" s="118"/>
      <c r="I491" s="118"/>
      <c r="J491" s="118"/>
    </row>
    <row r="492" spans="1:10" s="17" customFormat="1" x14ac:dyDescent="0.2">
      <c r="A492" s="48"/>
      <c r="B492" s="1"/>
      <c r="C492" s="1"/>
      <c r="D492" s="1"/>
      <c r="E492" s="1"/>
      <c r="F492" s="1"/>
      <c r="G492" s="1"/>
      <c r="H492" s="118"/>
      <c r="I492" s="118"/>
      <c r="J492" s="118"/>
    </row>
    <row r="493" spans="1:10" s="17" customFormat="1" x14ac:dyDescent="0.2">
      <c r="A493" s="48"/>
      <c r="B493" s="1"/>
      <c r="C493" s="1"/>
      <c r="D493" s="1"/>
      <c r="E493" s="1"/>
      <c r="F493" s="1"/>
      <c r="G493" s="1"/>
      <c r="H493" s="118"/>
      <c r="I493" s="118"/>
      <c r="J493" s="118"/>
    </row>
    <row r="494" spans="1:10" s="17" customFormat="1" x14ac:dyDescent="0.2">
      <c r="A494" s="48"/>
      <c r="B494" s="1"/>
      <c r="C494" s="1"/>
      <c r="D494" s="1"/>
      <c r="E494" s="1"/>
      <c r="F494" s="1"/>
      <c r="G494" s="1"/>
      <c r="H494" s="118"/>
      <c r="I494" s="118"/>
      <c r="J494" s="118"/>
    </row>
    <row r="495" spans="1:10" s="17" customFormat="1" x14ac:dyDescent="0.2">
      <c r="A495" s="48"/>
      <c r="B495" s="1"/>
      <c r="C495" s="1"/>
      <c r="D495" s="1"/>
      <c r="E495" s="1"/>
      <c r="F495" s="1"/>
      <c r="G495" s="1"/>
      <c r="H495" s="118"/>
      <c r="I495" s="118"/>
      <c r="J495" s="118"/>
    </row>
    <row r="496" spans="1:10" s="17" customFormat="1" x14ac:dyDescent="0.2">
      <c r="A496" s="48"/>
      <c r="B496" s="1"/>
      <c r="C496" s="1"/>
      <c r="D496" s="1"/>
      <c r="E496" s="1"/>
      <c r="F496" s="1"/>
      <c r="G496" s="1"/>
      <c r="H496" s="118"/>
      <c r="I496" s="118"/>
      <c r="J496" s="118"/>
    </row>
    <row r="497" spans="1:10" s="17" customFormat="1" x14ac:dyDescent="0.2">
      <c r="A497" s="48"/>
      <c r="B497" s="1"/>
      <c r="C497" s="1"/>
      <c r="D497" s="1"/>
      <c r="E497" s="1"/>
      <c r="F497" s="1"/>
      <c r="G497" s="1"/>
      <c r="H497" s="118"/>
      <c r="I497" s="118"/>
      <c r="J497" s="118"/>
    </row>
    <row r="498" spans="1:10" s="17" customFormat="1" x14ac:dyDescent="0.2">
      <c r="A498" s="48"/>
      <c r="B498" s="1"/>
      <c r="C498" s="1"/>
      <c r="D498" s="1"/>
      <c r="E498" s="1"/>
      <c r="F498" s="1"/>
      <c r="G498" s="1"/>
      <c r="H498" s="118"/>
      <c r="I498" s="118"/>
      <c r="J498" s="118"/>
    </row>
    <row r="499" spans="1:10" s="17" customFormat="1" x14ac:dyDescent="0.2">
      <c r="A499" s="48"/>
      <c r="B499" s="1"/>
      <c r="C499" s="1"/>
      <c r="D499" s="1"/>
      <c r="E499" s="1"/>
      <c r="F499" s="1"/>
      <c r="G499" s="1"/>
      <c r="H499" s="118"/>
      <c r="I499" s="118"/>
      <c r="J499" s="118"/>
    </row>
    <row r="500" spans="1:10" s="17" customFormat="1" x14ac:dyDescent="0.2">
      <c r="A500" s="48"/>
      <c r="B500" s="1"/>
      <c r="C500" s="1"/>
      <c r="D500" s="1"/>
      <c r="E500" s="1"/>
      <c r="F500" s="1"/>
      <c r="G500" s="1"/>
      <c r="H500" s="118"/>
      <c r="I500" s="118"/>
      <c r="J500" s="118"/>
    </row>
    <row r="501" spans="1:10" s="17" customFormat="1" x14ac:dyDescent="0.2">
      <c r="A501" s="48"/>
      <c r="B501" s="1"/>
      <c r="C501" s="1"/>
      <c r="D501" s="1"/>
      <c r="E501" s="1"/>
      <c r="F501" s="1"/>
      <c r="G501" s="1"/>
      <c r="H501" s="118"/>
      <c r="I501" s="118"/>
      <c r="J501" s="118"/>
    </row>
    <row r="502" spans="1:10" s="17" customFormat="1" x14ac:dyDescent="0.2">
      <c r="A502" s="48"/>
      <c r="B502" s="1"/>
      <c r="C502" s="1"/>
      <c r="D502" s="1"/>
      <c r="E502" s="1"/>
      <c r="F502" s="1"/>
      <c r="G502" s="1"/>
      <c r="H502" s="118"/>
      <c r="I502" s="118"/>
      <c r="J502" s="118"/>
    </row>
    <row r="503" spans="1:10" s="17" customFormat="1" x14ac:dyDescent="0.2">
      <c r="A503" s="48"/>
      <c r="B503" s="1"/>
      <c r="C503" s="1"/>
      <c r="D503" s="1"/>
      <c r="E503" s="1"/>
      <c r="F503" s="1"/>
      <c r="G503" s="1"/>
      <c r="H503" s="118"/>
      <c r="I503" s="118"/>
      <c r="J503" s="118"/>
    </row>
    <row r="504" spans="1:10" s="17" customFormat="1" x14ac:dyDescent="0.2">
      <c r="A504" s="48"/>
      <c r="B504" s="1"/>
      <c r="C504" s="1"/>
      <c r="D504" s="1"/>
      <c r="E504" s="1"/>
      <c r="F504" s="1"/>
      <c r="G504" s="1"/>
      <c r="H504" s="118"/>
      <c r="I504" s="118"/>
      <c r="J504" s="118"/>
    </row>
    <row r="505" spans="1:10" s="17" customFormat="1" x14ac:dyDescent="0.2">
      <c r="A505" s="48"/>
      <c r="B505" s="1"/>
      <c r="C505" s="1"/>
      <c r="D505" s="1"/>
      <c r="E505" s="1"/>
      <c r="F505" s="1"/>
      <c r="G505" s="1"/>
      <c r="H505" s="118"/>
      <c r="I505" s="118"/>
      <c r="J505" s="118"/>
    </row>
    <row r="506" spans="1:10" s="17" customFormat="1" x14ac:dyDescent="0.2">
      <c r="A506" s="48"/>
      <c r="B506" s="1"/>
      <c r="C506" s="1"/>
      <c r="D506" s="1"/>
      <c r="E506" s="1"/>
      <c r="F506" s="1"/>
      <c r="G506" s="1"/>
      <c r="H506" s="118"/>
      <c r="I506" s="118"/>
      <c r="J506" s="118"/>
    </row>
    <row r="507" spans="1:10" s="17" customFormat="1" x14ac:dyDescent="0.2">
      <c r="A507" s="48"/>
      <c r="B507" s="1"/>
      <c r="C507" s="1"/>
      <c r="D507" s="1"/>
      <c r="E507" s="1"/>
      <c r="F507" s="1"/>
      <c r="G507" s="1"/>
      <c r="H507" s="118"/>
      <c r="I507" s="118"/>
      <c r="J507" s="118"/>
    </row>
    <row r="508" spans="1:10" s="17" customFormat="1" x14ac:dyDescent="0.2">
      <c r="A508" s="48"/>
      <c r="B508" s="1"/>
      <c r="C508" s="1"/>
      <c r="D508" s="1"/>
      <c r="E508" s="1"/>
      <c r="F508" s="1"/>
      <c r="G508" s="1"/>
      <c r="H508" s="118"/>
      <c r="I508" s="118"/>
      <c r="J508" s="118"/>
    </row>
    <row r="509" spans="1:10" s="17" customFormat="1" x14ac:dyDescent="0.2">
      <c r="A509" s="48"/>
      <c r="B509" s="1"/>
      <c r="C509" s="1"/>
      <c r="D509" s="1"/>
      <c r="E509" s="1"/>
      <c r="F509" s="1"/>
      <c r="G509" s="1"/>
      <c r="H509" s="118"/>
      <c r="I509" s="118"/>
      <c r="J509" s="118"/>
    </row>
    <row r="510" spans="1:10" s="17" customFormat="1" x14ac:dyDescent="0.2">
      <c r="A510" s="48"/>
      <c r="B510" s="1"/>
      <c r="C510" s="1"/>
      <c r="D510" s="1"/>
      <c r="E510" s="1"/>
      <c r="F510" s="1"/>
      <c r="G510" s="1"/>
      <c r="H510" s="118"/>
      <c r="I510" s="118"/>
      <c r="J510" s="118"/>
    </row>
    <row r="511" spans="1:10" s="17" customFormat="1" x14ac:dyDescent="0.2">
      <c r="A511" s="48"/>
      <c r="B511" s="1"/>
      <c r="C511" s="1"/>
      <c r="D511" s="1"/>
      <c r="E511" s="1"/>
      <c r="F511" s="1"/>
      <c r="G511" s="1"/>
      <c r="H511" s="118"/>
      <c r="I511" s="118"/>
      <c r="J511" s="118"/>
    </row>
    <row r="512" spans="1:10" s="17" customFormat="1" x14ac:dyDescent="0.2">
      <c r="A512" s="48"/>
      <c r="B512" s="1"/>
      <c r="C512" s="1"/>
      <c r="D512" s="1"/>
      <c r="E512" s="1"/>
      <c r="F512" s="1"/>
      <c r="G512" s="1"/>
      <c r="H512" s="118"/>
      <c r="I512" s="118"/>
      <c r="J512" s="118"/>
    </row>
    <row r="513" spans="1:10" s="17" customFormat="1" x14ac:dyDescent="0.2">
      <c r="A513" s="48"/>
      <c r="B513" s="1"/>
      <c r="C513" s="1"/>
      <c r="D513" s="1"/>
      <c r="E513" s="1"/>
      <c r="F513" s="1"/>
      <c r="G513" s="1"/>
      <c r="H513" s="118"/>
      <c r="I513" s="118"/>
      <c r="J513" s="118"/>
    </row>
    <row r="514" spans="1:10" s="17" customFormat="1" x14ac:dyDescent="0.2">
      <c r="A514" s="48"/>
      <c r="B514" s="1"/>
      <c r="C514" s="1"/>
      <c r="D514" s="1"/>
      <c r="E514" s="1"/>
      <c r="F514" s="1"/>
      <c r="G514" s="1"/>
      <c r="H514" s="118"/>
      <c r="I514" s="118"/>
      <c r="J514" s="118"/>
    </row>
    <row r="515" spans="1:10" s="17" customFormat="1" x14ac:dyDescent="0.2">
      <c r="A515" s="48"/>
      <c r="B515" s="1"/>
      <c r="C515" s="1"/>
      <c r="D515" s="1"/>
      <c r="E515" s="1"/>
      <c r="F515" s="1"/>
      <c r="G515" s="1"/>
      <c r="H515" s="118"/>
      <c r="I515" s="118"/>
      <c r="J515" s="118"/>
    </row>
    <row r="516" spans="1:10" s="17" customFormat="1" x14ac:dyDescent="0.2">
      <c r="A516" s="48"/>
      <c r="B516" s="1"/>
      <c r="C516" s="1"/>
      <c r="D516" s="1"/>
      <c r="E516" s="1"/>
      <c r="F516" s="1"/>
      <c r="G516" s="1"/>
      <c r="H516" s="118"/>
      <c r="I516" s="118"/>
      <c r="J516" s="118"/>
    </row>
    <row r="517" spans="1:10" s="17" customFormat="1" x14ac:dyDescent="0.2">
      <c r="A517" s="48"/>
      <c r="B517" s="1"/>
      <c r="C517" s="1"/>
      <c r="D517" s="1"/>
      <c r="E517" s="1"/>
      <c r="F517" s="1"/>
      <c r="G517" s="1"/>
      <c r="H517" s="118"/>
      <c r="I517" s="118"/>
      <c r="J517" s="118"/>
    </row>
    <row r="518" spans="1:10" s="17" customFormat="1" x14ac:dyDescent="0.2">
      <c r="A518" s="48"/>
      <c r="B518" s="1"/>
      <c r="C518" s="1"/>
      <c r="D518" s="1"/>
      <c r="E518" s="1"/>
      <c r="F518" s="1"/>
      <c r="G518" s="1"/>
      <c r="H518" s="118"/>
      <c r="I518" s="118"/>
      <c r="J518" s="118"/>
    </row>
    <row r="519" spans="1:10" s="17" customFormat="1" x14ac:dyDescent="0.2">
      <c r="A519" s="48"/>
      <c r="B519" s="1"/>
      <c r="C519" s="1"/>
      <c r="D519" s="1"/>
      <c r="E519" s="1"/>
      <c r="F519" s="1"/>
      <c r="G519" s="1"/>
      <c r="H519" s="118"/>
      <c r="I519" s="118"/>
      <c r="J519" s="118"/>
    </row>
    <row r="520" spans="1:10" s="17" customFormat="1" x14ac:dyDescent="0.2">
      <c r="A520" s="48"/>
      <c r="B520" s="1"/>
      <c r="C520" s="1"/>
      <c r="D520" s="1"/>
      <c r="E520" s="1"/>
      <c r="F520" s="1"/>
      <c r="G520" s="1"/>
      <c r="H520" s="118"/>
      <c r="I520" s="118"/>
      <c r="J520" s="118"/>
    </row>
    <row r="521" spans="1:10" s="17" customFormat="1" x14ac:dyDescent="0.2">
      <c r="A521" s="48"/>
      <c r="B521" s="1"/>
      <c r="C521" s="1"/>
      <c r="D521" s="1"/>
      <c r="E521" s="1"/>
      <c r="F521" s="1"/>
      <c r="G521" s="1"/>
      <c r="H521" s="118"/>
      <c r="I521" s="118"/>
      <c r="J521" s="118"/>
    </row>
    <row r="522" spans="1:10" s="17" customFormat="1" x14ac:dyDescent="0.2">
      <c r="A522" s="48"/>
      <c r="B522" s="1"/>
      <c r="C522" s="1"/>
      <c r="D522" s="1"/>
      <c r="E522" s="1"/>
      <c r="F522" s="1"/>
      <c r="G522" s="1"/>
      <c r="H522" s="118"/>
      <c r="I522" s="118"/>
      <c r="J522" s="118"/>
    </row>
    <row r="523" spans="1:10" s="17" customFormat="1" x14ac:dyDescent="0.2">
      <c r="A523" s="48"/>
      <c r="B523" s="1"/>
      <c r="C523" s="1"/>
      <c r="D523" s="1"/>
      <c r="E523" s="1"/>
      <c r="F523" s="1"/>
      <c r="G523" s="1"/>
      <c r="H523" s="118"/>
      <c r="I523" s="118"/>
      <c r="J523" s="118"/>
    </row>
    <row r="524" spans="1:10" s="17" customFormat="1" x14ac:dyDescent="0.2">
      <c r="A524" s="48"/>
      <c r="B524" s="1"/>
      <c r="C524" s="1"/>
      <c r="D524" s="1"/>
      <c r="E524" s="1"/>
      <c r="F524" s="1"/>
      <c r="G524" s="1"/>
      <c r="H524" s="118"/>
      <c r="I524" s="118"/>
      <c r="J524" s="118"/>
    </row>
    <row r="525" spans="1:10" s="17" customFormat="1" x14ac:dyDescent="0.2">
      <c r="A525" s="48"/>
      <c r="B525" s="1"/>
      <c r="C525" s="1"/>
      <c r="D525" s="1"/>
      <c r="E525" s="1"/>
      <c r="F525" s="1"/>
      <c r="G525" s="1"/>
      <c r="H525" s="118"/>
      <c r="I525" s="118"/>
      <c r="J525" s="118"/>
    </row>
    <row r="526" spans="1:10" s="17" customFormat="1" x14ac:dyDescent="0.2">
      <c r="A526" s="48"/>
      <c r="B526" s="1"/>
      <c r="C526" s="1"/>
      <c r="D526" s="1"/>
      <c r="E526" s="1"/>
      <c r="F526" s="1"/>
      <c r="G526" s="1"/>
      <c r="H526" s="118"/>
      <c r="I526" s="118"/>
      <c r="J526" s="118"/>
    </row>
    <row r="527" spans="1:10" s="17" customFormat="1" x14ac:dyDescent="0.2">
      <c r="A527" s="48"/>
      <c r="B527" s="1"/>
      <c r="C527" s="1"/>
      <c r="D527" s="1"/>
      <c r="E527" s="1"/>
      <c r="F527" s="1"/>
      <c r="G527" s="1"/>
      <c r="H527" s="118"/>
      <c r="I527" s="118"/>
      <c r="J527" s="118"/>
    </row>
    <row r="528" spans="1:10" s="17" customFormat="1" x14ac:dyDescent="0.2">
      <c r="A528" s="48"/>
      <c r="B528" s="1"/>
      <c r="C528" s="1"/>
      <c r="D528" s="1"/>
      <c r="E528" s="1"/>
      <c r="F528" s="1"/>
      <c r="G528" s="1"/>
      <c r="H528" s="118"/>
      <c r="I528" s="118"/>
      <c r="J528" s="118"/>
    </row>
    <row r="529" spans="1:10" s="17" customFormat="1" x14ac:dyDescent="0.2">
      <c r="A529" s="48"/>
      <c r="B529" s="1"/>
      <c r="C529" s="1"/>
      <c r="D529" s="1"/>
      <c r="E529" s="1"/>
      <c r="F529" s="1"/>
      <c r="G529" s="1"/>
      <c r="H529" s="118"/>
      <c r="I529" s="118"/>
      <c r="J529" s="118"/>
    </row>
    <row r="530" spans="1:10" s="17" customFormat="1" x14ac:dyDescent="0.2">
      <c r="A530" s="48"/>
      <c r="B530" s="1"/>
      <c r="C530" s="1"/>
      <c r="D530" s="1"/>
      <c r="E530" s="1"/>
      <c r="F530" s="1"/>
      <c r="G530" s="1"/>
      <c r="H530" s="118"/>
      <c r="I530" s="118"/>
      <c r="J530" s="118"/>
    </row>
    <row r="531" spans="1:10" s="17" customFormat="1" x14ac:dyDescent="0.2">
      <c r="A531" s="48"/>
      <c r="B531" s="1"/>
      <c r="C531" s="1"/>
      <c r="D531" s="1"/>
      <c r="E531" s="1"/>
      <c r="F531" s="1"/>
      <c r="G531" s="1"/>
      <c r="H531" s="118"/>
      <c r="I531" s="118"/>
      <c r="J531" s="118"/>
    </row>
    <row r="532" spans="1:10" s="17" customFormat="1" x14ac:dyDescent="0.2">
      <c r="A532" s="48"/>
      <c r="B532" s="1"/>
      <c r="C532" s="1"/>
      <c r="D532" s="1"/>
      <c r="E532" s="1"/>
      <c r="F532" s="1"/>
      <c r="G532" s="1"/>
      <c r="H532" s="118"/>
      <c r="I532" s="118"/>
      <c r="J532" s="118"/>
    </row>
    <row r="533" spans="1:10" s="17" customFormat="1" x14ac:dyDescent="0.2">
      <c r="A533" s="48"/>
      <c r="B533" s="1"/>
      <c r="C533" s="1"/>
      <c r="D533" s="1"/>
      <c r="E533" s="1"/>
      <c r="F533" s="1"/>
      <c r="G533" s="1"/>
      <c r="H533" s="118"/>
      <c r="I533" s="118"/>
      <c r="J533" s="118"/>
    </row>
  </sheetData>
  <mergeCells count="11">
    <mergeCell ref="A414:F414"/>
    <mergeCell ref="A5:A7"/>
    <mergeCell ref="B5:F5"/>
    <mergeCell ref="G5:G7"/>
    <mergeCell ref="E1:J1"/>
    <mergeCell ref="H5:H7"/>
    <mergeCell ref="I5:I7"/>
    <mergeCell ref="J5:J7"/>
    <mergeCell ref="A3:J3"/>
    <mergeCell ref="E2:J2"/>
    <mergeCell ref="B6:F6"/>
  </mergeCells>
  <pageMargins left="0.98425196850393704" right="0" top="0" bottom="0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 8 (2014)</vt:lpstr>
      <vt:lpstr>прил 10 2014 </vt:lpstr>
      <vt:lpstr>'прил 10 2014 '!Заголовки_для_печати</vt:lpstr>
      <vt:lpstr>'Прил 8 (2014)'!Заголовки_для_печати</vt:lpstr>
      <vt:lpstr>'прил 10 2014 '!Область_печати</vt:lpstr>
      <vt:lpstr>'Прил 8 (2014)'!Область_печати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finOtdeL</cp:lastModifiedBy>
  <cp:lastPrinted>2014-03-21T04:32:45Z</cp:lastPrinted>
  <dcterms:created xsi:type="dcterms:W3CDTF">2013-11-14T06:17:57Z</dcterms:created>
  <dcterms:modified xsi:type="dcterms:W3CDTF">2014-03-21T04:32:59Z</dcterms:modified>
</cp:coreProperties>
</file>