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95" windowWidth="19440" windowHeight="9525"/>
  </bookViews>
  <sheets>
    <sheet name="6" sheetId="1" r:id="rId1"/>
    <sheet name="Лист1" sheetId="2" r:id="rId2"/>
  </sheets>
  <definedNames>
    <definedName name="_xlnm._FilterDatabase" localSheetId="0" hidden="1">'6'!$A$6:$WVQ$188</definedName>
    <definedName name="_xlnm.Print_Titles" localSheetId="0">'6'!$6:$6</definedName>
    <definedName name="_xlnm.Print_Area" localSheetId="0">'6'!$A$1:$I$188</definedName>
  </definedNames>
  <calcPr calcId="145621"/>
</workbook>
</file>

<file path=xl/calcChain.xml><?xml version="1.0" encoding="utf-8"?>
<calcChain xmlns="http://schemas.openxmlformats.org/spreadsheetml/2006/main">
  <c r="H108" i="1" l="1"/>
  <c r="H46" i="1" l="1"/>
  <c r="H112" i="1" l="1"/>
  <c r="H156" i="1"/>
  <c r="H123" i="1"/>
  <c r="G101" i="1" l="1"/>
  <c r="H9" i="1" l="1"/>
  <c r="H10" i="1"/>
  <c r="H67" i="1"/>
  <c r="H50" i="1"/>
  <c r="H47" i="1" s="1"/>
  <c r="H21" i="1"/>
  <c r="I98" i="1"/>
  <c r="I97" i="1"/>
  <c r="I96" i="1"/>
  <c r="I95" i="1"/>
  <c r="I94" i="1"/>
  <c r="I92" i="1"/>
  <c r="I89" i="1"/>
  <c r="I88" i="1"/>
  <c r="I87" i="1"/>
  <c r="I85" i="1"/>
  <c r="I84" i="1"/>
  <c r="I83" i="1"/>
  <c r="I78" i="1"/>
  <c r="I77" i="1"/>
  <c r="I69" i="1"/>
  <c r="I68" i="1"/>
  <c r="I60" i="1"/>
  <c r="I59" i="1"/>
  <c r="I58" i="1"/>
  <c r="I57" i="1"/>
  <c r="I56" i="1"/>
  <c r="I55" i="1"/>
  <c r="I54" i="1"/>
  <c r="I53" i="1"/>
  <c r="I52" i="1"/>
  <c r="I51" i="1"/>
  <c r="I50" i="1"/>
  <c r="I45" i="1"/>
  <c r="I44" i="1"/>
  <c r="I43" i="1"/>
  <c r="I42" i="1"/>
  <c r="I41" i="1"/>
  <c r="I40" i="1"/>
  <c r="I39" i="1"/>
  <c r="I38" i="1"/>
  <c r="I37" i="1"/>
  <c r="I36" i="1"/>
  <c r="I31" i="1"/>
  <c r="I30" i="1"/>
  <c r="I29" i="1"/>
  <c r="I28" i="1"/>
  <c r="I27" i="1"/>
  <c r="I26" i="1"/>
  <c r="I24" i="1"/>
  <c r="I23" i="1"/>
  <c r="I20" i="1"/>
  <c r="I19" i="1"/>
  <c r="I18" i="1"/>
  <c r="I17" i="1"/>
  <c r="I16" i="1"/>
  <c r="I14" i="1"/>
  <c r="I13" i="1"/>
  <c r="I12" i="1"/>
  <c r="H113" i="1"/>
  <c r="I67" i="1" l="1"/>
  <c r="H8" i="1"/>
  <c r="H155" i="1"/>
  <c r="H140" i="1" s="1"/>
  <c r="H122" i="1"/>
  <c r="I186" i="1"/>
  <c r="I183" i="1"/>
  <c r="I182" i="1"/>
  <c r="I178" i="1"/>
  <c r="I139" i="1"/>
  <c r="I138" i="1"/>
  <c r="I137" i="1"/>
  <c r="I136" i="1"/>
  <c r="I135" i="1"/>
  <c r="H101" i="1"/>
  <c r="H100" i="1" l="1"/>
  <c r="H99" i="1" s="1"/>
  <c r="H7" i="1" s="1"/>
  <c r="C18" i="2"/>
  <c r="B18" i="2"/>
  <c r="F123" i="1"/>
  <c r="F122" i="1" s="1"/>
  <c r="A19" i="2" l="1"/>
  <c r="E19" i="2" l="1"/>
  <c r="F67" i="1" l="1"/>
  <c r="G68" i="1"/>
  <c r="G69" i="1"/>
  <c r="G67" i="1" l="1"/>
  <c r="G66" i="1"/>
  <c r="I66" i="1" s="1"/>
  <c r="F90" i="1"/>
  <c r="F87" i="1"/>
  <c r="F83" i="1"/>
  <c r="F77" i="1"/>
  <c r="F70" i="1" s="1"/>
  <c r="F56" i="1"/>
  <c r="F55" i="1" s="1"/>
  <c r="F53" i="1"/>
  <c r="F51" i="1"/>
  <c r="F42" i="1"/>
  <c r="F40" i="1"/>
  <c r="F37" i="1"/>
  <c r="F36" i="1" s="1"/>
  <c r="F32" i="1"/>
  <c r="F30" i="1"/>
  <c r="F28" i="1"/>
  <c r="F26" i="1"/>
  <c r="F22" i="1"/>
  <c r="F17" i="1"/>
  <c r="F16" i="1" s="1"/>
  <c r="F11" i="1"/>
  <c r="F10" i="1" s="1"/>
  <c r="G107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F102" i="1"/>
  <c r="F112" i="1"/>
  <c r="F114" i="1"/>
  <c r="F116" i="1"/>
  <c r="F118" i="1"/>
  <c r="F120" i="1"/>
  <c r="F156" i="1"/>
  <c r="F155" i="1" s="1"/>
  <c r="F170" i="1"/>
  <c r="F172" i="1"/>
  <c r="F174" i="1"/>
  <c r="F176" i="1"/>
  <c r="F180" i="1"/>
  <c r="F179" i="1" s="1"/>
  <c r="F187" i="1"/>
  <c r="F108" i="1" l="1"/>
  <c r="F140" i="1"/>
  <c r="F101" i="1"/>
  <c r="F50" i="1"/>
  <c r="F47" i="1" s="1"/>
  <c r="F39" i="1"/>
  <c r="F82" i="1"/>
  <c r="F21" i="1"/>
  <c r="F9" i="1" s="1"/>
  <c r="E185" i="1"/>
  <c r="G185" i="1" s="1"/>
  <c r="I185" i="1" s="1"/>
  <c r="D184" i="1"/>
  <c r="F100" i="1" l="1"/>
  <c r="F99" i="1" s="1"/>
  <c r="F8" i="1"/>
  <c r="E184" i="1"/>
  <c r="G184" i="1" s="1"/>
  <c r="I184" i="1" s="1"/>
  <c r="E65" i="1"/>
  <c r="G65" i="1" s="1"/>
  <c r="I65" i="1" s="1"/>
  <c r="D46" i="1"/>
  <c r="F7" i="1" l="1"/>
  <c r="G7" i="1" s="1"/>
  <c r="E12" i="1"/>
  <c r="G12" i="1" s="1"/>
  <c r="E13" i="1"/>
  <c r="G13" i="1" s="1"/>
  <c r="E14" i="1"/>
  <c r="G14" i="1" s="1"/>
  <c r="E15" i="1"/>
  <c r="G15" i="1" s="1"/>
  <c r="I15" i="1" s="1"/>
  <c r="E18" i="1"/>
  <c r="G18" i="1" s="1"/>
  <c r="E19" i="1"/>
  <c r="G19" i="1" s="1"/>
  <c r="E20" i="1"/>
  <c r="G20" i="1" s="1"/>
  <c r="E23" i="1"/>
  <c r="G23" i="1" s="1"/>
  <c r="E24" i="1"/>
  <c r="G24" i="1" s="1"/>
  <c r="E25" i="1"/>
  <c r="G25" i="1" s="1"/>
  <c r="I25" i="1" s="1"/>
  <c r="E27" i="1"/>
  <c r="G27" i="1" s="1"/>
  <c r="E29" i="1"/>
  <c r="G29" i="1" s="1"/>
  <c r="E31" i="1"/>
  <c r="G31" i="1" s="1"/>
  <c r="E34" i="1"/>
  <c r="G34" i="1" s="1"/>
  <c r="I34" i="1" s="1"/>
  <c r="E35" i="1"/>
  <c r="G35" i="1" s="1"/>
  <c r="I35" i="1" s="1"/>
  <c r="E38" i="1"/>
  <c r="G38" i="1" s="1"/>
  <c r="E41" i="1"/>
  <c r="G41" i="1" s="1"/>
  <c r="E44" i="1"/>
  <c r="G44" i="1" s="1"/>
  <c r="E45" i="1"/>
  <c r="G45" i="1" s="1"/>
  <c r="E49" i="1"/>
  <c r="G49" i="1" s="1"/>
  <c r="I49" i="1" s="1"/>
  <c r="E52" i="1"/>
  <c r="G52" i="1" s="1"/>
  <c r="E54" i="1"/>
  <c r="G54" i="1" s="1"/>
  <c r="E57" i="1"/>
  <c r="G57" i="1" s="1"/>
  <c r="E58" i="1"/>
  <c r="G58" i="1" s="1"/>
  <c r="E59" i="1"/>
  <c r="G59" i="1" s="1"/>
  <c r="E60" i="1"/>
  <c r="G60" i="1" s="1"/>
  <c r="E64" i="1"/>
  <c r="G64" i="1" s="1"/>
  <c r="I64" i="1" s="1"/>
  <c r="E73" i="1"/>
  <c r="G73" i="1" s="1"/>
  <c r="I73" i="1" s="1"/>
  <c r="E76" i="1"/>
  <c r="G76" i="1" s="1"/>
  <c r="I76" i="1" s="1"/>
  <c r="E78" i="1"/>
  <c r="G78" i="1" s="1"/>
  <c r="E81" i="1"/>
  <c r="G81" i="1" s="1"/>
  <c r="I81" i="1" s="1"/>
  <c r="E84" i="1"/>
  <c r="G84" i="1" s="1"/>
  <c r="E85" i="1"/>
  <c r="G85" i="1" s="1"/>
  <c r="E86" i="1"/>
  <c r="G86" i="1" s="1"/>
  <c r="I86" i="1" s="1"/>
  <c r="E88" i="1"/>
  <c r="G88" i="1" s="1"/>
  <c r="E89" i="1"/>
  <c r="G89" i="1" s="1"/>
  <c r="E91" i="1"/>
  <c r="G91" i="1" s="1"/>
  <c r="I91" i="1" s="1"/>
  <c r="E92" i="1"/>
  <c r="G92" i="1" s="1"/>
  <c r="E93" i="1"/>
  <c r="G93" i="1" s="1"/>
  <c r="I93" i="1" s="1"/>
  <c r="E94" i="1"/>
  <c r="G94" i="1" s="1"/>
  <c r="E95" i="1"/>
  <c r="G95" i="1" s="1"/>
  <c r="D8" i="1"/>
  <c r="C174" i="1"/>
  <c r="D113" i="1"/>
  <c r="E113" i="1" s="1"/>
  <c r="G113" i="1" s="1"/>
  <c r="I113" i="1" s="1"/>
  <c r="D123" i="1"/>
  <c r="C120" i="1"/>
  <c r="D120" i="1"/>
  <c r="E121" i="1"/>
  <c r="G121" i="1" s="1"/>
  <c r="I121" i="1" s="1"/>
  <c r="D156" i="1"/>
  <c r="E171" i="1"/>
  <c r="G171" i="1" s="1"/>
  <c r="I171" i="1" s="1"/>
  <c r="E173" i="1"/>
  <c r="G173" i="1" s="1"/>
  <c r="I173" i="1" s="1"/>
  <c r="E175" i="1"/>
  <c r="G175" i="1" s="1"/>
  <c r="I175" i="1" s="1"/>
  <c r="E177" i="1"/>
  <c r="G177" i="1" s="1"/>
  <c r="I177" i="1" s="1"/>
  <c r="D176" i="1"/>
  <c r="E176" i="1" s="1"/>
  <c r="G176" i="1" s="1"/>
  <c r="I176" i="1" s="1"/>
  <c r="E181" i="1"/>
  <c r="G181" i="1" s="1"/>
  <c r="I181" i="1" s="1"/>
  <c r="E111" i="1"/>
  <c r="G111" i="1" s="1"/>
  <c r="I111" i="1" s="1"/>
  <c r="D110" i="1"/>
  <c r="D109" i="1" s="1"/>
  <c r="D115" i="1"/>
  <c r="E115" i="1" s="1"/>
  <c r="G115" i="1" s="1"/>
  <c r="I115" i="1" s="1"/>
  <c r="D105" i="1"/>
  <c r="D174" i="1"/>
  <c r="D180" i="1"/>
  <c r="D179" i="1" s="1"/>
  <c r="C180" i="1"/>
  <c r="C179" i="1" s="1"/>
  <c r="E174" i="1" l="1"/>
  <c r="G174" i="1" s="1"/>
  <c r="I174" i="1" s="1"/>
  <c r="E120" i="1"/>
  <c r="G120" i="1" s="1"/>
  <c r="I120" i="1" s="1"/>
  <c r="D114" i="1"/>
  <c r="E114" i="1" s="1"/>
  <c r="G114" i="1" s="1"/>
  <c r="I114" i="1" s="1"/>
  <c r="E180" i="1"/>
  <c r="G180" i="1" s="1"/>
  <c r="I180" i="1" s="1"/>
  <c r="D112" i="1"/>
  <c r="E179" i="1"/>
  <c r="G179" i="1" s="1"/>
  <c r="I179" i="1" s="1"/>
  <c r="E188" i="1"/>
  <c r="G188" i="1" s="1"/>
  <c r="I188" i="1" s="1"/>
  <c r="D187" i="1"/>
  <c r="D104" i="1" l="1"/>
  <c r="E157" i="1"/>
  <c r="G157" i="1" s="1"/>
  <c r="I157" i="1" s="1"/>
  <c r="E158" i="1"/>
  <c r="G158" i="1" s="1"/>
  <c r="I158" i="1" s="1"/>
  <c r="E159" i="1"/>
  <c r="G159" i="1" s="1"/>
  <c r="I159" i="1" s="1"/>
  <c r="E160" i="1"/>
  <c r="G160" i="1" s="1"/>
  <c r="I160" i="1" s="1"/>
  <c r="E162" i="1"/>
  <c r="G162" i="1" s="1"/>
  <c r="I162" i="1" s="1"/>
  <c r="E164" i="1"/>
  <c r="G164" i="1" s="1"/>
  <c r="I164" i="1" s="1"/>
  <c r="E165" i="1"/>
  <c r="G165" i="1" s="1"/>
  <c r="I165" i="1" s="1"/>
  <c r="E166" i="1"/>
  <c r="G166" i="1" s="1"/>
  <c r="I166" i="1" s="1"/>
  <c r="E167" i="1"/>
  <c r="G167" i="1" s="1"/>
  <c r="I167" i="1" s="1"/>
  <c r="E168" i="1"/>
  <c r="G168" i="1" s="1"/>
  <c r="I168" i="1" s="1"/>
  <c r="E169" i="1"/>
  <c r="G169" i="1" s="1"/>
  <c r="I169" i="1" s="1"/>
  <c r="D122" i="1"/>
  <c r="E125" i="1"/>
  <c r="G125" i="1" s="1"/>
  <c r="I125" i="1" s="1"/>
  <c r="E126" i="1"/>
  <c r="G126" i="1" s="1"/>
  <c r="I126" i="1" s="1"/>
  <c r="E127" i="1"/>
  <c r="G127" i="1" s="1"/>
  <c r="I127" i="1" s="1"/>
  <c r="E128" i="1"/>
  <c r="G128" i="1" s="1"/>
  <c r="I128" i="1" s="1"/>
  <c r="E129" i="1"/>
  <c r="G129" i="1" s="1"/>
  <c r="I129" i="1" s="1"/>
  <c r="E130" i="1"/>
  <c r="G130" i="1" s="1"/>
  <c r="I130" i="1" s="1"/>
  <c r="E131" i="1"/>
  <c r="G131" i="1" s="1"/>
  <c r="I131" i="1" s="1"/>
  <c r="E132" i="1"/>
  <c r="G132" i="1" s="1"/>
  <c r="I132" i="1" s="1"/>
  <c r="E133" i="1"/>
  <c r="G133" i="1" s="1"/>
  <c r="I133" i="1" s="1"/>
  <c r="E134" i="1"/>
  <c r="G134" i="1" s="1"/>
  <c r="I134" i="1" s="1"/>
  <c r="E124" i="1"/>
  <c r="G124" i="1" s="1"/>
  <c r="I124" i="1" s="1"/>
  <c r="D119" i="1"/>
  <c r="D117" i="1"/>
  <c r="E119" i="1" l="1"/>
  <c r="G119" i="1" s="1"/>
  <c r="I119" i="1" s="1"/>
  <c r="D118" i="1"/>
  <c r="E117" i="1"/>
  <c r="G117" i="1" s="1"/>
  <c r="I117" i="1" s="1"/>
  <c r="D116" i="1"/>
  <c r="D108" i="1" s="1"/>
  <c r="D155" i="1"/>
  <c r="D140" i="1" s="1"/>
  <c r="E105" i="1"/>
  <c r="G105" i="1" s="1"/>
  <c r="I105" i="1" s="1"/>
  <c r="C96" i="1" l="1"/>
  <c r="E96" i="1" s="1"/>
  <c r="G96" i="1" s="1"/>
  <c r="C147" i="1" l="1"/>
  <c r="C172" i="1" l="1"/>
  <c r="E172" i="1" s="1"/>
  <c r="G172" i="1" s="1"/>
  <c r="I172" i="1" s="1"/>
  <c r="C103" i="1" l="1"/>
  <c r="E103" i="1" s="1"/>
  <c r="E102" i="1" l="1"/>
  <c r="G102" i="1" s="1"/>
  <c r="I102" i="1" s="1"/>
  <c r="G103" i="1"/>
  <c r="I103" i="1" s="1"/>
  <c r="C163" i="1"/>
  <c r="E163" i="1" s="1"/>
  <c r="G163" i="1" s="1"/>
  <c r="I163" i="1" s="1"/>
  <c r="C161" i="1"/>
  <c r="E161" i="1" s="1"/>
  <c r="G161" i="1" s="1"/>
  <c r="I161" i="1" s="1"/>
  <c r="C123" i="1" l="1"/>
  <c r="E123" i="1" s="1"/>
  <c r="E122" i="1" l="1"/>
  <c r="G122" i="1" s="1"/>
  <c r="I122" i="1" s="1"/>
  <c r="G123" i="1"/>
  <c r="I123" i="1" s="1"/>
  <c r="C87" i="1"/>
  <c r="E87" i="1" s="1"/>
  <c r="G87" i="1" s="1"/>
  <c r="C17" i="1"/>
  <c r="E17" i="1" s="1"/>
  <c r="G17" i="1" s="1"/>
  <c r="C11" i="1"/>
  <c r="E11" i="1" s="1"/>
  <c r="G11" i="1" s="1"/>
  <c r="I11" i="1" s="1"/>
  <c r="C170" i="1" l="1"/>
  <c r="E170" i="1" s="1"/>
  <c r="G170" i="1" s="1"/>
  <c r="I170" i="1" s="1"/>
  <c r="C40" i="1"/>
  <c r="E40" i="1" s="1"/>
  <c r="G40" i="1" s="1"/>
  <c r="C156" i="1" l="1"/>
  <c r="E156" i="1" s="1"/>
  <c r="C110" i="1"/>
  <c r="E110" i="1" s="1"/>
  <c r="G110" i="1" s="1"/>
  <c r="E155" i="1" l="1"/>
  <c r="G155" i="1" s="1"/>
  <c r="I155" i="1" s="1"/>
  <c r="G156" i="1"/>
  <c r="I156" i="1" s="1"/>
  <c r="C187" i="1"/>
  <c r="E187" i="1" s="1"/>
  <c r="G187" i="1" s="1"/>
  <c r="I187" i="1" s="1"/>
  <c r="C155" i="1"/>
  <c r="C140" i="1" s="1"/>
  <c r="E140" i="1" s="1"/>
  <c r="G140" i="1" s="1"/>
  <c r="I140" i="1" s="1"/>
  <c r="C153" i="1"/>
  <c r="C151" i="1"/>
  <c r="C149" i="1"/>
  <c r="C145" i="1"/>
  <c r="C143" i="1"/>
  <c r="C141" i="1"/>
  <c r="C118" i="1"/>
  <c r="E118" i="1" s="1"/>
  <c r="G118" i="1" s="1"/>
  <c r="I118" i="1" s="1"/>
  <c r="C116" i="1"/>
  <c r="E116" i="1" s="1"/>
  <c r="G116" i="1" s="1"/>
  <c r="I116" i="1" s="1"/>
  <c r="C112" i="1"/>
  <c r="E112" i="1" s="1"/>
  <c r="G112" i="1" s="1"/>
  <c r="I112" i="1" s="1"/>
  <c r="C109" i="1"/>
  <c r="C106" i="1"/>
  <c r="E106" i="1" s="1"/>
  <c r="G106" i="1" s="1"/>
  <c r="C104" i="1"/>
  <c r="E104" i="1" s="1"/>
  <c r="G104" i="1" s="1"/>
  <c r="I104" i="1" s="1"/>
  <c r="C102" i="1"/>
  <c r="C97" i="1"/>
  <c r="C90" i="1"/>
  <c r="E90" i="1" s="1"/>
  <c r="G90" i="1" s="1"/>
  <c r="I90" i="1" s="1"/>
  <c r="C83" i="1"/>
  <c r="C80" i="1"/>
  <c r="E80" i="1" s="1"/>
  <c r="G80" i="1" s="1"/>
  <c r="I80" i="1" s="1"/>
  <c r="C77" i="1"/>
  <c r="E77" i="1" s="1"/>
  <c r="G77" i="1" s="1"/>
  <c r="C75" i="1"/>
  <c r="E75" i="1" s="1"/>
  <c r="G75" i="1" s="1"/>
  <c r="I75" i="1" s="1"/>
  <c r="C72" i="1"/>
  <c r="C63" i="1"/>
  <c r="E63" i="1" s="1"/>
  <c r="G63" i="1" s="1"/>
  <c r="I63" i="1" s="1"/>
  <c r="C62" i="1"/>
  <c r="E62" i="1" s="1"/>
  <c r="G62" i="1" s="1"/>
  <c r="I62" i="1" s="1"/>
  <c r="C56" i="1"/>
  <c r="E56" i="1" s="1"/>
  <c r="G56" i="1" s="1"/>
  <c r="C53" i="1"/>
  <c r="E53" i="1" s="1"/>
  <c r="G53" i="1" s="1"/>
  <c r="C51" i="1"/>
  <c r="E51" i="1" s="1"/>
  <c r="G51" i="1" s="1"/>
  <c r="C48" i="1"/>
  <c r="E48" i="1" s="1"/>
  <c r="G48" i="1" s="1"/>
  <c r="I48" i="1" s="1"/>
  <c r="C43" i="1"/>
  <c r="E43" i="1" s="1"/>
  <c r="G43" i="1" s="1"/>
  <c r="C37" i="1"/>
  <c r="E37" i="1" s="1"/>
  <c r="G37" i="1" s="1"/>
  <c r="C33" i="1"/>
  <c r="E33" i="1" s="1"/>
  <c r="G33" i="1" s="1"/>
  <c r="I33" i="1" s="1"/>
  <c r="C30" i="1"/>
  <c r="E30" i="1" s="1"/>
  <c r="G30" i="1" s="1"/>
  <c r="C28" i="1"/>
  <c r="E28" i="1" s="1"/>
  <c r="G28" i="1" s="1"/>
  <c r="C26" i="1"/>
  <c r="E26" i="1" s="1"/>
  <c r="G26" i="1" s="1"/>
  <c r="C22" i="1"/>
  <c r="E22" i="1" s="1"/>
  <c r="G22" i="1" s="1"/>
  <c r="I22" i="1" s="1"/>
  <c r="C16" i="1"/>
  <c r="E16" i="1" s="1"/>
  <c r="G16" i="1" s="1"/>
  <c r="E83" i="1" l="1"/>
  <c r="G83" i="1" s="1"/>
  <c r="C82" i="1"/>
  <c r="E82" i="1" s="1"/>
  <c r="G82" i="1" s="1"/>
  <c r="I82" i="1" s="1"/>
  <c r="C71" i="1"/>
  <c r="E71" i="1" s="1"/>
  <c r="G71" i="1" s="1"/>
  <c r="I71" i="1" s="1"/>
  <c r="E72" i="1"/>
  <c r="G72" i="1" s="1"/>
  <c r="I72" i="1" s="1"/>
  <c r="E109" i="1"/>
  <c r="G109" i="1" s="1"/>
  <c r="C74" i="1"/>
  <c r="C101" i="1"/>
  <c r="C61" i="1"/>
  <c r="E61" i="1" s="1"/>
  <c r="G61" i="1" s="1"/>
  <c r="I61" i="1" s="1"/>
  <c r="C42" i="1"/>
  <c r="E42" i="1" s="1"/>
  <c r="G42" i="1" s="1"/>
  <c r="C79" i="1"/>
  <c r="E79" i="1" s="1"/>
  <c r="G79" i="1" s="1"/>
  <c r="I79" i="1" s="1"/>
  <c r="C32" i="1"/>
  <c r="E32" i="1" s="1"/>
  <c r="G32" i="1" s="1"/>
  <c r="I32" i="1" s="1"/>
  <c r="C55" i="1"/>
  <c r="E55" i="1" s="1"/>
  <c r="G55" i="1" s="1"/>
  <c r="C50" i="1"/>
  <c r="E50" i="1" s="1"/>
  <c r="G50" i="1" s="1"/>
  <c r="C21" i="1"/>
  <c r="E21" i="1" s="1"/>
  <c r="G21" i="1" s="1"/>
  <c r="I21" i="1" s="1"/>
  <c r="C10" i="1"/>
  <c r="E10" i="1" s="1"/>
  <c r="G10" i="1" s="1"/>
  <c r="I10" i="1" s="1"/>
  <c r="C36" i="1"/>
  <c r="E36" i="1" s="1"/>
  <c r="G36" i="1" s="1"/>
  <c r="C122" i="1"/>
  <c r="C108" i="1" s="1"/>
  <c r="E108" i="1" l="1"/>
  <c r="G108" i="1" s="1"/>
  <c r="I108" i="1" s="1"/>
  <c r="C70" i="1"/>
  <c r="E70" i="1" s="1"/>
  <c r="G70" i="1" s="1"/>
  <c r="I70" i="1" s="1"/>
  <c r="E74" i="1"/>
  <c r="G74" i="1" s="1"/>
  <c r="I74" i="1" s="1"/>
  <c r="C39" i="1"/>
  <c r="C47" i="1"/>
  <c r="C46" i="1" l="1"/>
  <c r="E47" i="1"/>
  <c r="G47" i="1" s="1"/>
  <c r="I47" i="1" s="1"/>
  <c r="C9" i="1"/>
  <c r="E9" i="1" s="1"/>
  <c r="G9" i="1" s="1"/>
  <c r="I9" i="1" s="1"/>
  <c r="E39" i="1"/>
  <c r="G39" i="1" s="1"/>
  <c r="C100" i="1"/>
  <c r="C99" i="1" s="1"/>
  <c r="D101" i="1"/>
  <c r="D100" i="1" s="1"/>
  <c r="D99" i="1" s="1"/>
  <c r="D7" i="1" s="1"/>
  <c r="E46" i="1" l="1"/>
  <c r="G46" i="1" s="1"/>
  <c r="I46" i="1" s="1"/>
  <c r="C8" i="1"/>
  <c r="E8" i="1" s="1"/>
  <c r="E101" i="1"/>
  <c r="I101" i="1" l="1"/>
  <c r="E100" i="1"/>
  <c r="G8" i="1"/>
  <c r="I8" i="1" s="1"/>
  <c r="C7" i="1"/>
  <c r="G100" i="1" l="1"/>
  <c r="I100" i="1" s="1"/>
  <c r="E99" i="1"/>
  <c r="E7" i="1" l="1"/>
  <c r="I7" i="1" s="1"/>
  <c r="G99" i="1"/>
  <c r="I99" i="1" s="1"/>
</calcChain>
</file>

<file path=xl/sharedStrings.xml><?xml version="1.0" encoding="utf-8"?>
<sst xmlns="http://schemas.openxmlformats.org/spreadsheetml/2006/main" count="368" uniqueCount="357">
  <si>
    <t xml:space="preserve">Код дохода 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</si>
  <si>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</si>
  <si>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</si>
  <si>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</si>
  <si>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</si>
  <si>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</si>
  <si>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</si>
  <si>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</si>
  <si>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</si>
  <si>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</si>
  <si>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</si>
  <si>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</si>
  <si>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</si>
  <si>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</si>
  <si>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</si>
  <si>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</si>
  <si>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</si>
  <si>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</si>
  <si>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</si>
  <si>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</si>
  <si>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</si>
  <si>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</si>
  <si>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</si>
  <si>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</si>
  <si>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</si>
  <si>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</si>
  <si>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</si>
  <si>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</si>
  <si>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</si>
  <si>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</si>
  <si>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</si>
  <si>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</si>
  <si>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</si>
  <si>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</si>
  <si>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</si>
  <si>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</si>
  <si>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</si>
  <si>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</si>
  <si>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</si>
  <si>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</si>
  <si>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</si>
  <si>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</si>
  <si>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</si>
  <si>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</si>
  <si>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</si>
  <si>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</si>
  <si>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</si>
  <si>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</si>
  <si>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</si>
  <si>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</si>
  <si>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</si>
  <si>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</si>
  <si>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</si>
  <si>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</si>
  <si>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</si>
  <si>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</si>
  <si>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</si>
  <si>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</si>
  <si>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</si>
  <si>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</si>
  <si>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</si>
  <si>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</si>
  <si>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</si>
  <si>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</si>
  <si>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</si>
  <si>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</si>
  <si>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</si>
  <si>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</si>
  <si>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</si>
  <si>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</si>
  <si>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</si>
  <si>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</si>
  <si>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</si>
  <si>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</si>
  <si>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</si>
  <si>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</si>
  <si>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</si>
  <si>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</si>
  <si>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</si>
  <si>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</si>
  <si>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</si>
  <si>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</si>
  <si>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</si>
  <si>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</si>
  <si>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</si>
  <si>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</si>
  <si>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</si>
  <si>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</si>
  <si>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</si>
  <si>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</si>
  <si>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</si>
  <si>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</si>
  <si>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</si>
  <si>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</si>
  <si>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</si>
  <si>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</si>
  <si>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</si>
  <si>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</si>
  <si>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</si>
  <si>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</si>
  <si>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</si>
  <si>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</si>
  <si>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</si>
  <si>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</si>
  <si>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</si>
  <si>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</si>
  <si>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</si>
  <si>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</si>
  <si>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</si>
  <si>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</si>
  <si>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</si>
  <si>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</si>
  <si>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</si>
  <si>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</si>
  <si>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</si>
  <si>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</si>
  <si>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</si>
  <si>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</si>
  <si>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</si>
  <si>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</si>
  <si>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</si>
  <si>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</si>
  <si>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</si>
  <si>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</si>
  <si>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</si>
  <si>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</si>
  <si>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</si>
  <si>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</si>
  <si>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</si>
  <si>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</si>
  <si>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</si>
  <si>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</si>
  <si>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</si>
  <si>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</si>
  <si>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</si>
  <si>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</si>
  <si>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</si>
  <si>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</si>
  <si>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</si>
  <si>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</si>
  <si>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</si>
  <si>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</si>
  <si>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</si>
  <si>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</si>
  <si>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</si>
  <si>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</si>
  <si>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</si>
  <si>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</si>
  <si>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</si>
  <si>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</si>
  <si>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</si>
  <si>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000  1 16  25010  01  0000  140</t>
  </si>
  <si>
    <t>Денежные взыскания (штрафы) за нарушение законодательства Российской Федерации о недрах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</si>
  <si>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</si>
  <si>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</si>
  <si>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</si>
  <si>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</si>
  <si>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</si>
  <si>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</si>
  <si>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</si>
  <si>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</si>
  <si>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</si>
  <si>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</si>
  <si>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</si>
  <si>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</si>
  <si>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</si>
  <si>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</si>
  <si>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</si>
  <si>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</si>
  <si>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</si>
  <si>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</si>
  <si>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000  2  02  10000  00  0000  151</t>
  </si>
  <si>
    <t>Дотации бюджетам субъектов Российской Федерации и муниципальных образований</t>
  </si>
  <si>
    <t>000  2  02  15001  00  0000  151</t>
  </si>
  <si>
    <t>Дотации на выравнивание бюджетной обеспеченности</t>
  </si>
  <si>
    <t>092  2  02  15001  05  0000  151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</si>
  <si>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</si>
  <si>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</si>
  <si>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</si>
  <si>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</si>
  <si>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</si>
  <si>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</si>
  <si>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</si>
  <si>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000  2  02  20000  00  0000  151</t>
  </si>
  <si>
    <t>Субсидии бюджетам субъектов Российской Федерации и муниципальных образований (межбюджетные субсидии)</t>
  </si>
  <si>
    <t>000  2  02  20051  00  0000  151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</si>
  <si>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</si>
  <si>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</si>
  <si>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</si>
  <si>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</si>
  <si>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</si>
  <si>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</si>
  <si>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000  2  02  29999  00  0000  151</t>
  </si>
  <si>
    <t>Прочие субсидии</t>
  </si>
  <si>
    <t>092  2  02  29999  05  0000  151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</si>
  <si>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</si>
  <si>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</si>
  <si>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</si>
  <si>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</si>
  <si>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</si>
  <si>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</si>
  <si>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</si>
  <si>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</si>
  <si>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000  2  02  30000  00  0000  151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</si>
  <si>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</si>
  <si>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</si>
  <si>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</si>
  <si>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</si>
  <si>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</si>
  <si>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</si>
  <si>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</si>
  <si>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</si>
  <si>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</si>
  <si>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</si>
  <si>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</si>
  <si>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</si>
  <si>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</si>
  <si>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</si>
  <si>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</si>
  <si>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</si>
  <si>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</si>
  <si>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</si>
  <si>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</si>
  <si>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</si>
  <si>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</si>
  <si>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</si>
  <si>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</si>
  <si>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</si>
  <si>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</si>
  <si>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</si>
  <si>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</si>
  <si>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</si>
  <si>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</si>
  <si>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</si>
  <si>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</si>
  <si>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092  2  02  30024  05  0000  151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</si>
  <si>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</si>
  <si>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</si>
  <si>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</si>
  <si>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</si>
  <si>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</si>
  <si>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</si>
  <si>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</si>
  <si>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</si>
  <si>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</si>
  <si>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</si>
  <si>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</si>
  <si>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</si>
  <si>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000  2  02  30029  00  0000  151</t>
  </si>
  <si>
    <t>092  2  02  30029  05  0000  151</t>
  </si>
  <si>
    <t>000  2  02  35118  00  0000  151</t>
  </si>
  <si>
    <t>092  2  02  35118  05  0000  151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</si>
  <si>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</si>
  <si>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000  2  02 35135  00  0000  151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</si>
  <si>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</si>
  <si>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092  2  02 35135  05  0000  151</t>
  </si>
  <si>
    <t>000  2  02  40000  00  0000  151</t>
  </si>
  <si>
    <t>Иные межбюджетные трансферты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</si>
  <si>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</si>
  <si>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000  2  02  40014  00  0000  151</t>
  </si>
  <si>
    <t>000  2  02  40014  05  0000  151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</si>
  <si>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</si>
  <si>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</si>
  <si>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</si>
  <si>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Объем поступлений доходов в бюджет муниципального образования "Онгудайский район" на 2018 год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</si>
  <si>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</si>
  <si>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</si>
  <si>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</si>
  <si>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</si>
  <si>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092    2  02  20051  05  0000  151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</si>
  <si>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</si>
  <si>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</si>
  <si>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 xml:space="preserve"> Утвержденная сумма  </t>
  </si>
  <si>
    <t xml:space="preserve"> Изменения </t>
  </si>
  <si>
    <t>000  2  02  15002  00  0000  151</t>
  </si>
  <si>
    <t>092  2  02  15002  05  0000  151</t>
  </si>
  <si>
    <t xml:space="preserve"> </t>
  </si>
  <si>
    <t>092  2  02  25467  05  0000  151</t>
  </si>
  <si>
    <t>000  2  02  25467  00  0000  151</t>
  </si>
  <si>
    <t>000  2  02  25519  00  0000  151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</si>
  <si>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</si>
  <si>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000  2  02 35120  00  0000  151</t>
  </si>
  <si>
    <t>092  2  02  35120  05  0000  151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</si>
  <si>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</si>
  <si>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092  2  19  60010  05  0000  151</t>
  </si>
  <si>
    <t>000  2  19  00000  05  0000  151</t>
  </si>
  <si>
    <t>092  2  02  20077  05  0000  151</t>
  </si>
  <si>
    <t>000  2  02  20077  00  0000  151</t>
  </si>
  <si>
    <t>092  2  02  25097  05  0000  151</t>
  </si>
  <si>
    <t>092  2  02  25519  05  0000  151</t>
  </si>
  <si>
    <t>000  2  02  25097  00  0000  151</t>
  </si>
  <si>
    <t>(2981)</t>
  </si>
  <si>
    <t>(2966)</t>
  </si>
  <si>
    <t>(2938)</t>
  </si>
  <si>
    <t>(2904)</t>
  </si>
  <si>
    <t>(2926)</t>
  </si>
  <si>
    <t>(2994)</t>
  </si>
  <si>
    <t>(2975)</t>
  </si>
  <si>
    <t>(2945)</t>
  </si>
  <si>
    <t>(2934)</t>
  </si>
  <si>
    <t>(2942)</t>
  </si>
  <si>
    <t>(2941)</t>
  </si>
  <si>
    <t>(2967)</t>
  </si>
  <si>
    <t>(2955)</t>
  </si>
  <si>
    <t>(2968)</t>
  </si>
  <si>
    <t>(2962)</t>
  </si>
  <si>
    <t>(2936)</t>
  </si>
  <si>
    <t>(2940)</t>
  </si>
  <si>
    <t>(2969)</t>
  </si>
  <si>
    <t>(2949)</t>
  </si>
  <si>
    <t>000  2  02  25567  00  0000  151</t>
  </si>
  <si>
    <t>092  2  02  25567  05  0000  151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</si>
  <si>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</si>
  <si>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</si>
  <si>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тыс.руб.</t>
  </si>
  <si>
    <t>000 1  13  02995  05  0000  130</t>
  </si>
  <si>
    <t>Прочие доходы от компенсации затрат бюджетов муниципальных районов</t>
  </si>
  <si>
    <t>000 1  13  02995  00  0000  130</t>
  </si>
  <si>
    <t>Прочие доходы от компенсации затрат бюджетов</t>
  </si>
  <si>
    <t>ДОХОДЫ БЮДЖЕТОВ ОТ ВОЗВРАТА БЮДЖЕТНЫМИ УЧЕРЕЖДЕНИЯМИ ОСТАТКОВ СУБСИДИЙ ПРОШЛЫХ ЛЕТ</t>
  </si>
  <si>
    <t>000  2  18  05010  00  0000  180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</si>
  <si>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</si>
  <si>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</si>
  <si>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000  2  18  05010  05  0000  180</t>
  </si>
  <si>
    <r>
      <t xml:space="preserve"> Утвержденная сумма</t>
    </r>
    <r>
      <rPr>
        <b/>
        <sz val="12"/>
        <color theme="0"/>
        <rFont val="Times New Roman"/>
        <family val="1"/>
        <charset val="204"/>
      </rPr>
      <t xml:space="preserve">  на 26.04.2018</t>
    </r>
  </si>
  <si>
    <t>000  1  13  02995  05  0000  130</t>
  </si>
  <si>
    <t>Субсидии на софинансирование капитальных вложений в объектоы муниципальной собственности в части содейства созданию в Республике Алтай новых мест в общеобразовательнных организациях</t>
  </si>
  <si>
    <t>000  2  18  60010  05  0000  151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</si>
  <si>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</si>
  <si>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(2922)</t>
  </si>
  <si>
    <t>000  2  02  49000  05  0000  151</t>
  </si>
  <si>
    <t>Иные межбюджетные трансферты на приобретение светового и звукового оборудования за счет средств резервного фонда Президента Российской Федерации</t>
  </si>
  <si>
    <t xml:space="preserve">(2921) </t>
  </si>
  <si>
    <t>000  2  02  49999  05  0000  151</t>
  </si>
  <si>
    <t>(2927)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</si>
  <si>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</si>
  <si>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софинанисрование расходных обязательств, возникающих при реализации мероприятий, направленных на развитие общего образования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</si>
  <si>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Госавтоинспекцией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</si>
  <si>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Госавтоинспекцией Республики Алтай)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</si>
  <si>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</si>
  <si>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Субвенции бюджета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</si>
  <si>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</t>
  </si>
  <si>
    <t>Доходы бюджетов муниципальных районов от возврата бюджетными учреждениями остатков субсидий прошлых лет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</si>
  <si>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</si>
  <si>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продукций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</si>
  <si>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</si>
  <si>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 на реализацию мероприятий по устойчивому развитию сельских территорий</t>
  </si>
  <si>
    <t>Субсидии на софинанисрование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образования, науки и молодежной политики Республики Алтай)</t>
  </si>
  <si>
    <t>Субсидии на софинанисрование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</si>
  <si>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Субсидии на софинанисрование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</si>
  <si>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Субсидии бюджетам на софинанисрование мероприятий 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общего образования Государственной программы Республики Алтай Развитие</t>
  </si>
  <si>
    <t>Субсидии бюджетам на повышения оплаты труда работников муниципальнных учреждений культуры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</si>
  <si>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09220235176050000151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</si>
  <si>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</si>
  <si>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Итого с изменениями</t>
  </si>
  <si>
    <t>2930</t>
  </si>
  <si>
    <t xml:space="preserve">Приложение 6
к  решению "О внесении изменений и дополнений в бюджет муниципального образования "Онгудайский район" на  2018 год и на плановый период 2019 и 2020 годов" ( от  26.04 2018г № 34-2; от 26.06.2018г. № 36-2., от 30.10.2018 № 2-1 )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</si>
</sst>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0_р_._-;\-* #,##0.000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6" fillId="0" borderId="0">
      <alignment vertical="top"/>
    </xf>
    <xf numFmtId="0" fontId="14" fillId="0" borderId="0"/>
    <xf numFmtId="43" fontId="17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top" wrapText="1"/>
    </xf>
    <xf numFmtId="49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43" fontId="2" fillId="0" borderId="0" xfId="0" applyNumberFormat="1" applyFont="1"/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10" fillId="0" borderId="0" xfId="0" applyFont="1"/>
    <xf numFmtId="49" fontId="11" fillId="2" borderId="2" xfId="0" applyNumberFormat="1" applyFont="1" applyFill="1" applyBorder="1" applyAlignment="1">
      <alignment horizontal="center"/>
    </xf>
    <xf numFmtId="49" fontId="12" fillId="2" borderId="2" xfId="3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1" fillId="0" borderId="0" xfId="0" applyFont="1"/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8" fillId="0" borderId="0" xfId="0" applyFont="1"/>
    <xf numFmtId="0" fontId="2" fillId="0" borderId="0" xfId="0" applyFont="1" applyFill="1"/>
    <xf numFmtId="0" fontId="10" fillId="0" borderId="0" xfId="0" applyFont="1" applyFill="1"/>
    <xf numFmtId="49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3" fontId="2" fillId="0" borderId="2" xfId="0" applyNumberFormat="1" applyFont="1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2" fillId="2" borderId="2" xfId="0" applyNumberFormat="1" applyFont="1" applyFill="1" applyBorder="1"/>
    <xf numFmtId="0" fontId="10" fillId="2" borderId="0" xfId="0" applyFont="1" applyFill="1"/>
    <xf numFmtId="0" fontId="2" fillId="2" borderId="0" xfId="0" applyFont="1" applyFill="1"/>
    <xf numFmtId="43" fontId="2" fillId="2" borderId="2" xfId="0" applyNumberFormat="1" applyFont="1" applyFill="1" applyBorder="1" applyAlignment="1">
      <alignment horizontal="center"/>
    </xf>
    <xf numFmtId="43" fontId="2" fillId="0" borderId="2" xfId="0" applyNumberFormat="1" applyFont="1" applyFill="1" applyBorder="1"/>
    <xf numFmtId="43" fontId="11" fillId="0" borderId="2" xfId="0" applyNumberFormat="1" applyFont="1" applyBorder="1"/>
    <xf numFmtId="43" fontId="2" fillId="2" borderId="2" xfId="0" applyNumberFormat="1" applyFont="1" applyFill="1" applyBorder="1" applyAlignment="1">
      <alignment horizontal="center" vertical="top"/>
    </xf>
    <xf numFmtId="43" fontId="10" fillId="0" borderId="0" xfId="0" applyNumberFormat="1" applyFont="1" applyFill="1"/>
    <xf numFmtId="164" fontId="2" fillId="0" borderId="2" xfId="0" applyNumberFormat="1" applyFont="1" applyBorder="1"/>
    <xf numFmtId="164" fontId="2" fillId="0" borderId="0" xfId="0" applyNumberFormat="1" applyFont="1"/>
    <xf numFmtId="164" fontId="2" fillId="2" borderId="2" xfId="2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2" applyNumberFormat="1" applyFont="1" applyFill="1" applyBorder="1" applyAlignment="1">
      <alignment horizontal="right"/>
    </xf>
    <xf numFmtId="164" fontId="2" fillId="2" borderId="2" xfId="0" applyNumberFormat="1" applyFont="1" applyFill="1" applyBorder="1"/>
    <xf numFmtId="164" fontId="3" fillId="2" borderId="2" xfId="2" applyNumberFormat="1" applyFont="1" applyFill="1" applyBorder="1" applyAlignment="1">
      <alignment horizontal="right"/>
    </xf>
    <xf numFmtId="164" fontId="2" fillId="2" borderId="0" xfId="0" applyNumberFormat="1" applyFont="1" applyFill="1"/>
    <xf numFmtId="164" fontId="20" fillId="2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3" borderId="2" xfId="2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 wrapText="1"/>
    </xf>
    <xf numFmtId="164" fontId="11" fillId="2" borderId="2" xfId="0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right"/>
    </xf>
    <xf numFmtId="164" fontId="2" fillId="2" borderId="2" xfId="2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43" fontId="10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6">
    <cellStyle name="Обычный" xfId="0" builtinId="0"/>
    <cellStyle name="Обычный 10" xfId="4"/>
    <cellStyle name="Обычный 12" xfId="5"/>
    <cellStyle name="Обычный 16" xfId="6"/>
    <cellStyle name="Обычный 17" xfId="7"/>
    <cellStyle name="Обычный 18 2" xfId="8"/>
    <cellStyle name="Обычный 18 2 2" xfId="9"/>
    <cellStyle name="Обычный 2 2 2" xfId="10"/>
    <cellStyle name="Обычный 23" xfId="11"/>
    <cellStyle name="Обычный 3 31" xfId="12"/>
    <cellStyle name="Обычный 3 33" xfId="13"/>
    <cellStyle name="Обычный 5" xfId="14"/>
    <cellStyle name="Обычный 7" xfId="3"/>
    <cellStyle name="Финансовый" xfId="1" builtinId="3"/>
    <cellStyle name="Финансовый 13" xfId="2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view="pageBreakPreview" zoomScale="78" zoomScaleNormal="100" zoomScaleSheetLayoutView="78" workbookViewId="0">
      <selection activeCell="B7" sqref="B7"/>
    </sheetView>
  </sheetViews>
  <sheetFormatPr defaultRowHeight="15.75" x14ac:dyDescent="0.25"/>
  <cols>
    <col min="1" max="1" width="33.140625" style="5" customWidth="1"/>
    <col min="2" max="2" width="56.5703125" style="6" customWidth="1"/>
    <col min="3" max="3" width="17.42578125" style="30" hidden="1" customWidth="1"/>
    <col min="4" max="4" width="17.140625" style="3" hidden="1" customWidth="1"/>
    <col min="5" max="5" width="20.42578125" style="3" hidden="1" customWidth="1"/>
    <col min="6" max="6" width="21.5703125" style="3" hidden="1" customWidth="1"/>
    <col min="7" max="7" width="17.85546875" style="3" customWidth="1"/>
    <col min="8" max="8" width="19.85546875" style="3" customWidth="1"/>
    <col min="9" max="9" width="21.28515625" style="3" customWidth="1"/>
    <col min="10" max="10" width="19" style="3" bestFit="1" customWidth="1"/>
    <col min="11" max="11" width="9.140625" style="3"/>
    <col min="12" max="12" width="19" style="3" bestFit="1" customWidth="1"/>
    <col min="13" max="251" width="9.140625" style="3"/>
    <col min="252" max="252" width="33.140625" style="3" customWidth="1"/>
    <col min="253" max="253" width="50.42578125" style="3" customWidth="1"/>
    <col min="254" max="254" width="0" style="3" hidden="1" customWidth="1"/>
    <col min="255" max="255" width="16.7109375" style="3" customWidth="1"/>
    <col min="256" max="256" width="19.85546875" style="3" customWidth="1"/>
    <col min="257" max="257" width="21.140625" style="3" customWidth="1"/>
    <col min="258" max="263" width="0" style="3" hidden="1" customWidth="1"/>
    <col min="264" max="264" width="14.85546875" style="3" bestFit="1" customWidth="1"/>
    <col min="265" max="265" width="16.28515625" style="3" customWidth="1"/>
    <col min="266" max="507" width="9.140625" style="3"/>
    <col min="508" max="508" width="33.140625" style="3" customWidth="1"/>
    <col min="509" max="509" width="50.42578125" style="3" customWidth="1"/>
    <col min="510" max="510" width="0" style="3" hidden="1" customWidth="1"/>
    <col min="511" max="511" width="16.7109375" style="3" customWidth="1"/>
    <col min="512" max="512" width="19.85546875" style="3" customWidth="1"/>
    <col min="513" max="513" width="21.140625" style="3" customWidth="1"/>
    <col min="514" max="519" width="0" style="3" hidden="1" customWidth="1"/>
    <col min="520" max="520" width="14.85546875" style="3" bestFit="1" customWidth="1"/>
    <col min="521" max="521" width="16.28515625" style="3" customWidth="1"/>
    <col min="522" max="763" width="9.140625" style="3"/>
    <col min="764" max="764" width="33.140625" style="3" customWidth="1"/>
    <col min="765" max="765" width="50.42578125" style="3" customWidth="1"/>
    <col min="766" max="766" width="0" style="3" hidden="1" customWidth="1"/>
    <col min="767" max="767" width="16.7109375" style="3" customWidth="1"/>
    <col min="768" max="768" width="19.85546875" style="3" customWidth="1"/>
    <col min="769" max="769" width="21.140625" style="3" customWidth="1"/>
    <col min="770" max="775" width="0" style="3" hidden="1" customWidth="1"/>
    <col min="776" max="776" width="14.85546875" style="3" bestFit="1" customWidth="1"/>
    <col min="777" max="777" width="16.28515625" style="3" customWidth="1"/>
    <col min="778" max="1019" width="9.140625" style="3"/>
    <col min="1020" max="1020" width="33.140625" style="3" customWidth="1"/>
    <col min="1021" max="1021" width="50.42578125" style="3" customWidth="1"/>
    <col min="1022" max="1022" width="0" style="3" hidden="1" customWidth="1"/>
    <col min="1023" max="1023" width="16.7109375" style="3" customWidth="1"/>
    <col min="1024" max="1024" width="19.85546875" style="3" customWidth="1"/>
    <col min="1025" max="1025" width="21.140625" style="3" customWidth="1"/>
    <col min="1026" max="1031" width="0" style="3" hidden="1" customWidth="1"/>
    <col min="1032" max="1032" width="14.85546875" style="3" bestFit="1" customWidth="1"/>
    <col min="1033" max="1033" width="16.28515625" style="3" customWidth="1"/>
    <col min="1034" max="1275" width="9.140625" style="3"/>
    <col min="1276" max="1276" width="33.140625" style="3" customWidth="1"/>
    <col min="1277" max="1277" width="50.42578125" style="3" customWidth="1"/>
    <col min="1278" max="1278" width="0" style="3" hidden="1" customWidth="1"/>
    <col min="1279" max="1279" width="16.7109375" style="3" customWidth="1"/>
    <col min="1280" max="1280" width="19.85546875" style="3" customWidth="1"/>
    <col min="1281" max="1281" width="21.140625" style="3" customWidth="1"/>
    <col min="1282" max="1287" width="0" style="3" hidden="1" customWidth="1"/>
    <col min="1288" max="1288" width="14.85546875" style="3" bestFit="1" customWidth="1"/>
    <col min="1289" max="1289" width="16.28515625" style="3" customWidth="1"/>
    <col min="1290" max="1531" width="9.140625" style="3"/>
    <col min="1532" max="1532" width="33.140625" style="3" customWidth="1"/>
    <col min="1533" max="1533" width="50.42578125" style="3" customWidth="1"/>
    <col min="1534" max="1534" width="0" style="3" hidden="1" customWidth="1"/>
    <col min="1535" max="1535" width="16.7109375" style="3" customWidth="1"/>
    <col min="1536" max="1536" width="19.85546875" style="3" customWidth="1"/>
    <col min="1537" max="1537" width="21.140625" style="3" customWidth="1"/>
    <col min="1538" max="1543" width="0" style="3" hidden="1" customWidth="1"/>
    <col min="1544" max="1544" width="14.85546875" style="3" bestFit="1" customWidth="1"/>
    <col min="1545" max="1545" width="16.28515625" style="3" customWidth="1"/>
    <col min="1546" max="1787" width="9.140625" style="3"/>
    <col min="1788" max="1788" width="33.140625" style="3" customWidth="1"/>
    <col min="1789" max="1789" width="50.42578125" style="3" customWidth="1"/>
    <col min="1790" max="1790" width="0" style="3" hidden="1" customWidth="1"/>
    <col min="1791" max="1791" width="16.7109375" style="3" customWidth="1"/>
    <col min="1792" max="1792" width="19.85546875" style="3" customWidth="1"/>
    <col min="1793" max="1793" width="21.140625" style="3" customWidth="1"/>
    <col min="1794" max="1799" width="0" style="3" hidden="1" customWidth="1"/>
    <col min="1800" max="1800" width="14.85546875" style="3" bestFit="1" customWidth="1"/>
    <col min="1801" max="1801" width="16.28515625" style="3" customWidth="1"/>
    <col min="1802" max="2043" width="9.140625" style="3"/>
    <col min="2044" max="2044" width="33.140625" style="3" customWidth="1"/>
    <col min="2045" max="2045" width="50.42578125" style="3" customWidth="1"/>
    <col min="2046" max="2046" width="0" style="3" hidden="1" customWidth="1"/>
    <col min="2047" max="2047" width="16.7109375" style="3" customWidth="1"/>
    <col min="2048" max="2048" width="19.85546875" style="3" customWidth="1"/>
    <col min="2049" max="2049" width="21.140625" style="3" customWidth="1"/>
    <col min="2050" max="2055" width="0" style="3" hidden="1" customWidth="1"/>
    <col min="2056" max="2056" width="14.85546875" style="3" bestFit="1" customWidth="1"/>
    <col min="2057" max="2057" width="16.28515625" style="3" customWidth="1"/>
    <col min="2058" max="2299" width="9.140625" style="3"/>
    <col min="2300" max="2300" width="33.140625" style="3" customWidth="1"/>
    <col min="2301" max="2301" width="50.42578125" style="3" customWidth="1"/>
    <col min="2302" max="2302" width="0" style="3" hidden="1" customWidth="1"/>
    <col min="2303" max="2303" width="16.7109375" style="3" customWidth="1"/>
    <col min="2304" max="2304" width="19.85546875" style="3" customWidth="1"/>
    <col min="2305" max="2305" width="21.140625" style="3" customWidth="1"/>
    <col min="2306" max="2311" width="0" style="3" hidden="1" customWidth="1"/>
    <col min="2312" max="2312" width="14.85546875" style="3" bestFit="1" customWidth="1"/>
    <col min="2313" max="2313" width="16.28515625" style="3" customWidth="1"/>
    <col min="2314" max="2555" width="9.140625" style="3"/>
    <col min="2556" max="2556" width="33.140625" style="3" customWidth="1"/>
    <col min="2557" max="2557" width="50.42578125" style="3" customWidth="1"/>
    <col min="2558" max="2558" width="0" style="3" hidden="1" customWidth="1"/>
    <col min="2559" max="2559" width="16.7109375" style="3" customWidth="1"/>
    <col min="2560" max="2560" width="19.85546875" style="3" customWidth="1"/>
    <col min="2561" max="2561" width="21.140625" style="3" customWidth="1"/>
    <col min="2562" max="2567" width="0" style="3" hidden="1" customWidth="1"/>
    <col min="2568" max="2568" width="14.85546875" style="3" bestFit="1" customWidth="1"/>
    <col min="2569" max="2569" width="16.28515625" style="3" customWidth="1"/>
    <col min="2570" max="2811" width="9.140625" style="3"/>
    <col min="2812" max="2812" width="33.140625" style="3" customWidth="1"/>
    <col min="2813" max="2813" width="50.42578125" style="3" customWidth="1"/>
    <col min="2814" max="2814" width="0" style="3" hidden="1" customWidth="1"/>
    <col min="2815" max="2815" width="16.7109375" style="3" customWidth="1"/>
    <col min="2816" max="2816" width="19.85546875" style="3" customWidth="1"/>
    <col min="2817" max="2817" width="21.140625" style="3" customWidth="1"/>
    <col min="2818" max="2823" width="0" style="3" hidden="1" customWidth="1"/>
    <col min="2824" max="2824" width="14.85546875" style="3" bestFit="1" customWidth="1"/>
    <col min="2825" max="2825" width="16.28515625" style="3" customWidth="1"/>
    <col min="2826" max="3067" width="9.140625" style="3"/>
    <col min="3068" max="3068" width="33.140625" style="3" customWidth="1"/>
    <col min="3069" max="3069" width="50.42578125" style="3" customWidth="1"/>
    <col min="3070" max="3070" width="0" style="3" hidden="1" customWidth="1"/>
    <col min="3071" max="3071" width="16.7109375" style="3" customWidth="1"/>
    <col min="3072" max="3072" width="19.85546875" style="3" customWidth="1"/>
    <col min="3073" max="3073" width="21.140625" style="3" customWidth="1"/>
    <col min="3074" max="3079" width="0" style="3" hidden="1" customWidth="1"/>
    <col min="3080" max="3080" width="14.85546875" style="3" bestFit="1" customWidth="1"/>
    <col min="3081" max="3081" width="16.28515625" style="3" customWidth="1"/>
    <col min="3082" max="3323" width="9.140625" style="3"/>
    <col min="3324" max="3324" width="33.140625" style="3" customWidth="1"/>
    <col min="3325" max="3325" width="50.42578125" style="3" customWidth="1"/>
    <col min="3326" max="3326" width="0" style="3" hidden="1" customWidth="1"/>
    <col min="3327" max="3327" width="16.7109375" style="3" customWidth="1"/>
    <col min="3328" max="3328" width="19.85546875" style="3" customWidth="1"/>
    <col min="3329" max="3329" width="21.140625" style="3" customWidth="1"/>
    <col min="3330" max="3335" width="0" style="3" hidden="1" customWidth="1"/>
    <col min="3336" max="3336" width="14.85546875" style="3" bestFit="1" customWidth="1"/>
    <col min="3337" max="3337" width="16.28515625" style="3" customWidth="1"/>
    <col min="3338" max="3579" width="9.140625" style="3"/>
    <col min="3580" max="3580" width="33.140625" style="3" customWidth="1"/>
    <col min="3581" max="3581" width="50.42578125" style="3" customWidth="1"/>
    <col min="3582" max="3582" width="0" style="3" hidden="1" customWidth="1"/>
    <col min="3583" max="3583" width="16.7109375" style="3" customWidth="1"/>
    <col min="3584" max="3584" width="19.85546875" style="3" customWidth="1"/>
    <col min="3585" max="3585" width="21.140625" style="3" customWidth="1"/>
    <col min="3586" max="3591" width="0" style="3" hidden="1" customWidth="1"/>
    <col min="3592" max="3592" width="14.85546875" style="3" bestFit="1" customWidth="1"/>
    <col min="3593" max="3593" width="16.28515625" style="3" customWidth="1"/>
    <col min="3594" max="3835" width="9.140625" style="3"/>
    <col min="3836" max="3836" width="33.140625" style="3" customWidth="1"/>
    <col min="3837" max="3837" width="50.42578125" style="3" customWidth="1"/>
    <col min="3838" max="3838" width="0" style="3" hidden="1" customWidth="1"/>
    <col min="3839" max="3839" width="16.7109375" style="3" customWidth="1"/>
    <col min="3840" max="3840" width="19.85546875" style="3" customWidth="1"/>
    <col min="3841" max="3841" width="21.140625" style="3" customWidth="1"/>
    <col min="3842" max="3847" width="0" style="3" hidden="1" customWidth="1"/>
    <col min="3848" max="3848" width="14.85546875" style="3" bestFit="1" customWidth="1"/>
    <col min="3849" max="3849" width="16.28515625" style="3" customWidth="1"/>
    <col min="3850" max="4091" width="9.140625" style="3"/>
    <col min="4092" max="4092" width="33.140625" style="3" customWidth="1"/>
    <col min="4093" max="4093" width="50.42578125" style="3" customWidth="1"/>
    <col min="4094" max="4094" width="0" style="3" hidden="1" customWidth="1"/>
    <col min="4095" max="4095" width="16.7109375" style="3" customWidth="1"/>
    <col min="4096" max="4096" width="19.85546875" style="3" customWidth="1"/>
    <col min="4097" max="4097" width="21.140625" style="3" customWidth="1"/>
    <col min="4098" max="4103" width="0" style="3" hidden="1" customWidth="1"/>
    <col min="4104" max="4104" width="14.85546875" style="3" bestFit="1" customWidth="1"/>
    <col min="4105" max="4105" width="16.28515625" style="3" customWidth="1"/>
    <col min="4106" max="4347" width="9.140625" style="3"/>
    <col min="4348" max="4348" width="33.140625" style="3" customWidth="1"/>
    <col min="4349" max="4349" width="50.42578125" style="3" customWidth="1"/>
    <col min="4350" max="4350" width="0" style="3" hidden="1" customWidth="1"/>
    <col min="4351" max="4351" width="16.7109375" style="3" customWidth="1"/>
    <col min="4352" max="4352" width="19.85546875" style="3" customWidth="1"/>
    <col min="4353" max="4353" width="21.140625" style="3" customWidth="1"/>
    <col min="4354" max="4359" width="0" style="3" hidden="1" customWidth="1"/>
    <col min="4360" max="4360" width="14.85546875" style="3" bestFit="1" customWidth="1"/>
    <col min="4361" max="4361" width="16.28515625" style="3" customWidth="1"/>
    <col min="4362" max="4603" width="9.140625" style="3"/>
    <col min="4604" max="4604" width="33.140625" style="3" customWidth="1"/>
    <col min="4605" max="4605" width="50.42578125" style="3" customWidth="1"/>
    <col min="4606" max="4606" width="0" style="3" hidden="1" customWidth="1"/>
    <col min="4607" max="4607" width="16.7109375" style="3" customWidth="1"/>
    <col min="4608" max="4608" width="19.85546875" style="3" customWidth="1"/>
    <col min="4609" max="4609" width="21.140625" style="3" customWidth="1"/>
    <col min="4610" max="4615" width="0" style="3" hidden="1" customWidth="1"/>
    <col min="4616" max="4616" width="14.85546875" style="3" bestFit="1" customWidth="1"/>
    <col min="4617" max="4617" width="16.28515625" style="3" customWidth="1"/>
    <col min="4618" max="4859" width="9.140625" style="3"/>
    <col min="4860" max="4860" width="33.140625" style="3" customWidth="1"/>
    <col min="4861" max="4861" width="50.42578125" style="3" customWidth="1"/>
    <col min="4862" max="4862" width="0" style="3" hidden="1" customWidth="1"/>
    <col min="4863" max="4863" width="16.7109375" style="3" customWidth="1"/>
    <col min="4864" max="4864" width="19.85546875" style="3" customWidth="1"/>
    <col min="4865" max="4865" width="21.140625" style="3" customWidth="1"/>
    <col min="4866" max="4871" width="0" style="3" hidden="1" customWidth="1"/>
    <col min="4872" max="4872" width="14.85546875" style="3" bestFit="1" customWidth="1"/>
    <col min="4873" max="4873" width="16.28515625" style="3" customWidth="1"/>
    <col min="4874" max="5115" width="9.140625" style="3"/>
    <col min="5116" max="5116" width="33.140625" style="3" customWidth="1"/>
    <col min="5117" max="5117" width="50.42578125" style="3" customWidth="1"/>
    <col min="5118" max="5118" width="0" style="3" hidden="1" customWidth="1"/>
    <col min="5119" max="5119" width="16.7109375" style="3" customWidth="1"/>
    <col min="5120" max="5120" width="19.85546875" style="3" customWidth="1"/>
    <col min="5121" max="5121" width="21.140625" style="3" customWidth="1"/>
    <col min="5122" max="5127" width="0" style="3" hidden="1" customWidth="1"/>
    <col min="5128" max="5128" width="14.85546875" style="3" bestFit="1" customWidth="1"/>
    <col min="5129" max="5129" width="16.28515625" style="3" customWidth="1"/>
    <col min="5130" max="5371" width="9.140625" style="3"/>
    <col min="5372" max="5372" width="33.140625" style="3" customWidth="1"/>
    <col min="5373" max="5373" width="50.42578125" style="3" customWidth="1"/>
    <col min="5374" max="5374" width="0" style="3" hidden="1" customWidth="1"/>
    <col min="5375" max="5375" width="16.7109375" style="3" customWidth="1"/>
    <col min="5376" max="5376" width="19.85546875" style="3" customWidth="1"/>
    <col min="5377" max="5377" width="21.140625" style="3" customWidth="1"/>
    <col min="5378" max="5383" width="0" style="3" hidden="1" customWidth="1"/>
    <col min="5384" max="5384" width="14.85546875" style="3" bestFit="1" customWidth="1"/>
    <col min="5385" max="5385" width="16.28515625" style="3" customWidth="1"/>
    <col min="5386" max="5627" width="9.140625" style="3"/>
    <col min="5628" max="5628" width="33.140625" style="3" customWidth="1"/>
    <col min="5629" max="5629" width="50.42578125" style="3" customWidth="1"/>
    <col min="5630" max="5630" width="0" style="3" hidden="1" customWidth="1"/>
    <col min="5631" max="5631" width="16.7109375" style="3" customWidth="1"/>
    <col min="5632" max="5632" width="19.85546875" style="3" customWidth="1"/>
    <col min="5633" max="5633" width="21.140625" style="3" customWidth="1"/>
    <col min="5634" max="5639" width="0" style="3" hidden="1" customWidth="1"/>
    <col min="5640" max="5640" width="14.85546875" style="3" bestFit="1" customWidth="1"/>
    <col min="5641" max="5641" width="16.28515625" style="3" customWidth="1"/>
    <col min="5642" max="5883" width="9.140625" style="3"/>
    <col min="5884" max="5884" width="33.140625" style="3" customWidth="1"/>
    <col min="5885" max="5885" width="50.42578125" style="3" customWidth="1"/>
    <col min="5886" max="5886" width="0" style="3" hidden="1" customWidth="1"/>
    <col min="5887" max="5887" width="16.7109375" style="3" customWidth="1"/>
    <col min="5888" max="5888" width="19.85546875" style="3" customWidth="1"/>
    <col min="5889" max="5889" width="21.140625" style="3" customWidth="1"/>
    <col min="5890" max="5895" width="0" style="3" hidden="1" customWidth="1"/>
    <col min="5896" max="5896" width="14.85546875" style="3" bestFit="1" customWidth="1"/>
    <col min="5897" max="5897" width="16.28515625" style="3" customWidth="1"/>
    <col min="5898" max="6139" width="9.140625" style="3"/>
    <col min="6140" max="6140" width="33.140625" style="3" customWidth="1"/>
    <col min="6141" max="6141" width="50.42578125" style="3" customWidth="1"/>
    <col min="6142" max="6142" width="0" style="3" hidden="1" customWidth="1"/>
    <col min="6143" max="6143" width="16.7109375" style="3" customWidth="1"/>
    <col min="6144" max="6144" width="19.85546875" style="3" customWidth="1"/>
    <col min="6145" max="6145" width="21.140625" style="3" customWidth="1"/>
    <col min="6146" max="6151" width="0" style="3" hidden="1" customWidth="1"/>
    <col min="6152" max="6152" width="14.85546875" style="3" bestFit="1" customWidth="1"/>
    <col min="6153" max="6153" width="16.28515625" style="3" customWidth="1"/>
    <col min="6154" max="6395" width="9.140625" style="3"/>
    <col min="6396" max="6396" width="33.140625" style="3" customWidth="1"/>
    <col min="6397" max="6397" width="50.42578125" style="3" customWidth="1"/>
    <col min="6398" max="6398" width="0" style="3" hidden="1" customWidth="1"/>
    <col min="6399" max="6399" width="16.7109375" style="3" customWidth="1"/>
    <col min="6400" max="6400" width="19.85546875" style="3" customWidth="1"/>
    <col min="6401" max="6401" width="21.140625" style="3" customWidth="1"/>
    <col min="6402" max="6407" width="0" style="3" hidden="1" customWidth="1"/>
    <col min="6408" max="6408" width="14.85546875" style="3" bestFit="1" customWidth="1"/>
    <col min="6409" max="6409" width="16.28515625" style="3" customWidth="1"/>
    <col min="6410" max="6651" width="9.140625" style="3"/>
    <col min="6652" max="6652" width="33.140625" style="3" customWidth="1"/>
    <col min="6653" max="6653" width="50.42578125" style="3" customWidth="1"/>
    <col min="6654" max="6654" width="0" style="3" hidden="1" customWidth="1"/>
    <col min="6655" max="6655" width="16.7109375" style="3" customWidth="1"/>
    <col min="6656" max="6656" width="19.85546875" style="3" customWidth="1"/>
    <col min="6657" max="6657" width="21.140625" style="3" customWidth="1"/>
    <col min="6658" max="6663" width="0" style="3" hidden="1" customWidth="1"/>
    <col min="6664" max="6664" width="14.85546875" style="3" bestFit="1" customWidth="1"/>
    <col min="6665" max="6665" width="16.28515625" style="3" customWidth="1"/>
    <col min="6666" max="6907" width="9.140625" style="3"/>
    <col min="6908" max="6908" width="33.140625" style="3" customWidth="1"/>
    <col min="6909" max="6909" width="50.42578125" style="3" customWidth="1"/>
    <col min="6910" max="6910" width="0" style="3" hidden="1" customWidth="1"/>
    <col min="6911" max="6911" width="16.7109375" style="3" customWidth="1"/>
    <col min="6912" max="6912" width="19.85546875" style="3" customWidth="1"/>
    <col min="6913" max="6913" width="21.140625" style="3" customWidth="1"/>
    <col min="6914" max="6919" width="0" style="3" hidden="1" customWidth="1"/>
    <col min="6920" max="6920" width="14.85546875" style="3" bestFit="1" customWidth="1"/>
    <col min="6921" max="6921" width="16.28515625" style="3" customWidth="1"/>
    <col min="6922" max="7163" width="9.140625" style="3"/>
    <col min="7164" max="7164" width="33.140625" style="3" customWidth="1"/>
    <col min="7165" max="7165" width="50.42578125" style="3" customWidth="1"/>
    <col min="7166" max="7166" width="0" style="3" hidden="1" customWidth="1"/>
    <col min="7167" max="7167" width="16.7109375" style="3" customWidth="1"/>
    <col min="7168" max="7168" width="19.85546875" style="3" customWidth="1"/>
    <col min="7169" max="7169" width="21.140625" style="3" customWidth="1"/>
    <col min="7170" max="7175" width="0" style="3" hidden="1" customWidth="1"/>
    <col min="7176" max="7176" width="14.85546875" style="3" bestFit="1" customWidth="1"/>
    <col min="7177" max="7177" width="16.28515625" style="3" customWidth="1"/>
    <col min="7178" max="7419" width="9.140625" style="3"/>
    <col min="7420" max="7420" width="33.140625" style="3" customWidth="1"/>
    <col min="7421" max="7421" width="50.42578125" style="3" customWidth="1"/>
    <col min="7422" max="7422" width="0" style="3" hidden="1" customWidth="1"/>
    <col min="7423" max="7423" width="16.7109375" style="3" customWidth="1"/>
    <col min="7424" max="7424" width="19.85546875" style="3" customWidth="1"/>
    <col min="7425" max="7425" width="21.140625" style="3" customWidth="1"/>
    <col min="7426" max="7431" width="0" style="3" hidden="1" customWidth="1"/>
    <col min="7432" max="7432" width="14.85546875" style="3" bestFit="1" customWidth="1"/>
    <col min="7433" max="7433" width="16.28515625" style="3" customWidth="1"/>
    <col min="7434" max="7675" width="9.140625" style="3"/>
    <col min="7676" max="7676" width="33.140625" style="3" customWidth="1"/>
    <col min="7677" max="7677" width="50.42578125" style="3" customWidth="1"/>
    <col min="7678" max="7678" width="0" style="3" hidden="1" customWidth="1"/>
    <col min="7679" max="7679" width="16.7109375" style="3" customWidth="1"/>
    <col min="7680" max="7680" width="19.85546875" style="3" customWidth="1"/>
    <col min="7681" max="7681" width="21.140625" style="3" customWidth="1"/>
    <col min="7682" max="7687" width="0" style="3" hidden="1" customWidth="1"/>
    <col min="7688" max="7688" width="14.85546875" style="3" bestFit="1" customWidth="1"/>
    <col min="7689" max="7689" width="16.28515625" style="3" customWidth="1"/>
    <col min="7690" max="7931" width="9.140625" style="3"/>
    <col min="7932" max="7932" width="33.140625" style="3" customWidth="1"/>
    <col min="7933" max="7933" width="50.42578125" style="3" customWidth="1"/>
    <col min="7934" max="7934" width="0" style="3" hidden="1" customWidth="1"/>
    <col min="7935" max="7935" width="16.7109375" style="3" customWidth="1"/>
    <col min="7936" max="7936" width="19.85546875" style="3" customWidth="1"/>
    <col min="7937" max="7937" width="21.140625" style="3" customWidth="1"/>
    <col min="7938" max="7943" width="0" style="3" hidden="1" customWidth="1"/>
    <col min="7944" max="7944" width="14.85546875" style="3" bestFit="1" customWidth="1"/>
    <col min="7945" max="7945" width="16.28515625" style="3" customWidth="1"/>
    <col min="7946" max="8187" width="9.140625" style="3"/>
    <col min="8188" max="8188" width="33.140625" style="3" customWidth="1"/>
    <col min="8189" max="8189" width="50.42578125" style="3" customWidth="1"/>
    <col min="8190" max="8190" width="0" style="3" hidden="1" customWidth="1"/>
    <col min="8191" max="8191" width="16.7109375" style="3" customWidth="1"/>
    <col min="8192" max="8192" width="19.85546875" style="3" customWidth="1"/>
    <col min="8193" max="8193" width="21.140625" style="3" customWidth="1"/>
    <col min="8194" max="8199" width="0" style="3" hidden="1" customWidth="1"/>
    <col min="8200" max="8200" width="14.85546875" style="3" bestFit="1" customWidth="1"/>
    <col min="8201" max="8201" width="16.28515625" style="3" customWidth="1"/>
    <col min="8202" max="8443" width="9.140625" style="3"/>
    <col min="8444" max="8444" width="33.140625" style="3" customWidth="1"/>
    <col min="8445" max="8445" width="50.42578125" style="3" customWidth="1"/>
    <col min="8446" max="8446" width="0" style="3" hidden="1" customWidth="1"/>
    <col min="8447" max="8447" width="16.7109375" style="3" customWidth="1"/>
    <col min="8448" max="8448" width="19.85546875" style="3" customWidth="1"/>
    <col min="8449" max="8449" width="21.140625" style="3" customWidth="1"/>
    <col min="8450" max="8455" width="0" style="3" hidden="1" customWidth="1"/>
    <col min="8456" max="8456" width="14.85546875" style="3" bestFit="1" customWidth="1"/>
    <col min="8457" max="8457" width="16.28515625" style="3" customWidth="1"/>
    <col min="8458" max="8699" width="9.140625" style="3"/>
    <col min="8700" max="8700" width="33.140625" style="3" customWidth="1"/>
    <col min="8701" max="8701" width="50.42578125" style="3" customWidth="1"/>
    <col min="8702" max="8702" width="0" style="3" hidden="1" customWidth="1"/>
    <col min="8703" max="8703" width="16.7109375" style="3" customWidth="1"/>
    <col min="8704" max="8704" width="19.85546875" style="3" customWidth="1"/>
    <col min="8705" max="8705" width="21.140625" style="3" customWidth="1"/>
    <col min="8706" max="8711" width="0" style="3" hidden="1" customWidth="1"/>
    <col min="8712" max="8712" width="14.85546875" style="3" bestFit="1" customWidth="1"/>
    <col min="8713" max="8713" width="16.28515625" style="3" customWidth="1"/>
    <col min="8714" max="8955" width="9.140625" style="3"/>
    <col min="8956" max="8956" width="33.140625" style="3" customWidth="1"/>
    <col min="8957" max="8957" width="50.42578125" style="3" customWidth="1"/>
    <col min="8958" max="8958" width="0" style="3" hidden="1" customWidth="1"/>
    <col min="8959" max="8959" width="16.7109375" style="3" customWidth="1"/>
    <col min="8960" max="8960" width="19.85546875" style="3" customWidth="1"/>
    <col min="8961" max="8961" width="21.140625" style="3" customWidth="1"/>
    <col min="8962" max="8967" width="0" style="3" hidden="1" customWidth="1"/>
    <col min="8968" max="8968" width="14.85546875" style="3" bestFit="1" customWidth="1"/>
    <col min="8969" max="8969" width="16.28515625" style="3" customWidth="1"/>
    <col min="8970" max="9211" width="9.140625" style="3"/>
    <col min="9212" max="9212" width="33.140625" style="3" customWidth="1"/>
    <col min="9213" max="9213" width="50.42578125" style="3" customWidth="1"/>
    <col min="9214" max="9214" width="0" style="3" hidden="1" customWidth="1"/>
    <col min="9215" max="9215" width="16.7109375" style="3" customWidth="1"/>
    <col min="9216" max="9216" width="19.85546875" style="3" customWidth="1"/>
    <col min="9217" max="9217" width="21.140625" style="3" customWidth="1"/>
    <col min="9218" max="9223" width="0" style="3" hidden="1" customWidth="1"/>
    <col min="9224" max="9224" width="14.85546875" style="3" bestFit="1" customWidth="1"/>
    <col min="9225" max="9225" width="16.28515625" style="3" customWidth="1"/>
    <col min="9226" max="9467" width="9.140625" style="3"/>
    <col min="9468" max="9468" width="33.140625" style="3" customWidth="1"/>
    <col min="9469" max="9469" width="50.42578125" style="3" customWidth="1"/>
    <col min="9470" max="9470" width="0" style="3" hidden="1" customWidth="1"/>
    <col min="9471" max="9471" width="16.7109375" style="3" customWidth="1"/>
    <col min="9472" max="9472" width="19.85546875" style="3" customWidth="1"/>
    <col min="9473" max="9473" width="21.140625" style="3" customWidth="1"/>
    <col min="9474" max="9479" width="0" style="3" hidden="1" customWidth="1"/>
    <col min="9480" max="9480" width="14.85546875" style="3" bestFit="1" customWidth="1"/>
    <col min="9481" max="9481" width="16.28515625" style="3" customWidth="1"/>
    <col min="9482" max="9723" width="9.140625" style="3"/>
    <col min="9724" max="9724" width="33.140625" style="3" customWidth="1"/>
    <col min="9725" max="9725" width="50.42578125" style="3" customWidth="1"/>
    <col min="9726" max="9726" width="0" style="3" hidden="1" customWidth="1"/>
    <col min="9727" max="9727" width="16.7109375" style="3" customWidth="1"/>
    <col min="9728" max="9728" width="19.85546875" style="3" customWidth="1"/>
    <col min="9729" max="9729" width="21.140625" style="3" customWidth="1"/>
    <col min="9730" max="9735" width="0" style="3" hidden="1" customWidth="1"/>
    <col min="9736" max="9736" width="14.85546875" style="3" bestFit="1" customWidth="1"/>
    <col min="9737" max="9737" width="16.28515625" style="3" customWidth="1"/>
    <col min="9738" max="9979" width="9.140625" style="3"/>
    <col min="9980" max="9980" width="33.140625" style="3" customWidth="1"/>
    <col min="9981" max="9981" width="50.42578125" style="3" customWidth="1"/>
    <col min="9982" max="9982" width="0" style="3" hidden="1" customWidth="1"/>
    <col min="9983" max="9983" width="16.7109375" style="3" customWidth="1"/>
    <col min="9984" max="9984" width="19.85546875" style="3" customWidth="1"/>
    <col min="9985" max="9985" width="21.140625" style="3" customWidth="1"/>
    <col min="9986" max="9991" width="0" style="3" hidden="1" customWidth="1"/>
    <col min="9992" max="9992" width="14.85546875" style="3" bestFit="1" customWidth="1"/>
    <col min="9993" max="9993" width="16.28515625" style="3" customWidth="1"/>
    <col min="9994" max="10235" width="9.140625" style="3"/>
    <col min="10236" max="10236" width="33.140625" style="3" customWidth="1"/>
    <col min="10237" max="10237" width="50.42578125" style="3" customWidth="1"/>
    <col min="10238" max="10238" width="0" style="3" hidden="1" customWidth="1"/>
    <col min="10239" max="10239" width="16.7109375" style="3" customWidth="1"/>
    <col min="10240" max="10240" width="19.85546875" style="3" customWidth="1"/>
    <col min="10241" max="10241" width="21.140625" style="3" customWidth="1"/>
    <col min="10242" max="10247" width="0" style="3" hidden="1" customWidth="1"/>
    <col min="10248" max="10248" width="14.85546875" style="3" bestFit="1" customWidth="1"/>
    <col min="10249" max="10249" width="16.28515625" style="3" customWidth="1"/>
    <col min="10250" max="10491" width="9.140625" style="3"/>
    <col min="10492" max="10492" width="33.140625" style="3" customWidth="1"/>
    <col min="10493" max="10493" width="50.42578125" style="3" customWidth="1"/>
    <col min="10494" max="10494" width="0" style="3" hidden="1" customWidth="1"/>
    <col min="10495" max="10495" width="16.7109375" style="3" customWidth="1"/>
    <col min="10496" max="10496" width="19.85546875" style="3" customWidth="1"/>
    <col min="10497" max="10497" width="21.140625" style="3" customWidth="1"/>
    <col min="10498" max="10503" width="0" style="3" hidden="1" customWidth="1"/>
    <col min="10504" max="10504" width="14.85546875" style="3" bestFit="1" customWidth="1"/>
    <col min="10505" max="10505" width="16.28515625" style="3" customWidth="1"/>
    <col min="10506" max="10747" width="9.140625" style="3"/>
    <col min="10748" max="10748" width="33.140625" style="3" customWidth="1"/>
    <col min="10749" max="10749" width="50.42578125" style="3" customWidth="1"/>
    <col min="10750" max="10750" width="0" style="3" hidden="1" customWidth="1"/>
    <col min="10751" max="10751" width="16.7109375" style="3" customWidth="1"/>
    <col min="10752" max="10752" width="19.85546875" style="3" customWidth="1"/>
    <col min="10753" max="10753" width="21.140625" style="3" customWidth="1"/>
    <col min="10754" max="10759" width="0" style="3" hidden="1" customWidth="1"/>
    <col min="10760" max="10760" width="14.85546875" style="3" bestFit="1" customWidth="1"/>
    <col min="10761" max="10761" width="16.28515625" style="3" customWidth="1"/>
    <col min="10762" max="11003" width="9.140625" style="3"/>
    <col min="11004" max="11004" width="33.140625" style="3" customWidth="1"/>
    <col min="11005" max="11005" width="50.42578125" style="3" customWidth="1"/>
    <col min="11006" max="11006" width="0" style="3" hidden="1" customWidth="1"/>
    <col min="11007" max="11007" width="16.7109375" style="3" customWidth="1"/>
    <col min="11008" max="11008" width="19.85546875" style="3" customWidth="1"/>
    <col min="11009" max="11009" width="21.140625" style="3" customWidth="1"/>
    <col min="11010" max="11015" width="0" style="3" hidden="1" customWidth="1"/>
    <col min="11016" max="11016" width="14.85546875" style="3" bestFit="1" customWidth="1"/>
    <col min="11017" max="11017" width="16.28515625" style="3" customWidth="1"/>
    <col min="11018" max="11259" width="9.140625" style="3"/>
    <col min="11260" max="11260" width="33.140625" style="3" customWidth="1"/>
    <col min="11261" max="11261" width="50.42578125" style="3" customWidth="1"/>
    <col min="11262" max="11262" width="0" style="3" hidden="1" customWidth="1"/>
    <col min="11263" max="11263" width="16.7109375" style="3" customWidth="1"/>
    <col min="11264" max="11264" width="19.85546875" style="3" customWidth="1"/>
    <col min="11265" max="11265" width="21.140625" style="3" customWidth="1"/>
    <col min="11266" max="11271" width="0" style="3" hidden="1" customWidth="1"/>
    <col min="11272" max="11272" width="14.85546875" style="3" bestFit="1" customWidth="1"/>
    <col min="11273" max="11273" width="16.28515625" style="3" customWidth="1"/>
    <col min="11274" max="11515" width="9.140625" style="3"/>
    <col min="11516" max="11516" width="33.140625" style="3" customWidth="1"/>
    <col min="11517" max="11517" width="50.42578125" style="3" customWidth="1"/>
    <col min="11518" max="11518" width="0" style="3" hidden="1" customWidth="1"/>
    <col min="11519" max="11519" width="16.7109375" style="3" customWidth="1"/>
    <col min="11520" max="11520" width="19.85546875" style="3" customWidth="1"/>
    <col min="11521" max="11521" width="21.140625" style="3" customWidth="1"/>
    <col min="11522" max="11527" width="0" style="3" hidden="1" customWidth="1"/>
    <col min="11528" max="11528" width="14.85546875" style="3" bestFit="1" customWidth="1"/>
    <col min="11529" max="11529" width="16.28515625" style="3" customWidth="1"/>
    <col min="11530" max="11771" width="9.140625" style="3"/>
    <col min="11772" max="11772" width="33.140625" style="3" customWidth="1"/>
    <col min="11773" max="11773" width="50.42578125" style="3" customWidth="1"/>
    <col min="11774" max="11774" width="0" style="3" hidden="1" customWidth="1"/>
    <col min="11775" max="11775" width="16.7109375" style="3" customWidth="1"/>
    <col min="11776" max="11776" width="19.85546875" style="3" customWidth="1"/>
    <col min="11777" max="11777" width="21.140625" style="3" customWidth="1"/>
    <col min="11778" max="11783" width="0" style="3" hidden="1" customWidth="1"/>
    <col min="11784" max="11784" width="14.85546875" style="3" bestFit="1" customWidth="1"/>
    <col min="11785" max="11785" width="16.28515625" style="3" customWidth="1"/>
    <col min="11786" max="12027" width="9.140625" style="3"/>
    <col min="12028" max="12028" width="33.140625" style="3" customWidth="1"/>
    <col min="12029" max="12029" width="50.42578125" style="3" customWidth="1"/>
    <col min="12030" max="12030" width="0" style="3" hidden="1" customWidth="1"/>
    <col min="12031" max="12031" width="16.7109375" style="3" customWidth="1"/>
    <col min="12032" max="12032" width="19.85546875" style="3" customWidth="1"/>
    <col min="12033" max="12033" width="21.140625" style="3" customWidth="1"/>
    <col min="12034" max="12039" width="0" style="3" hidden="1" customWidth="1"/>
    <col min="12040" max="12040" width="14.85546875" style="3" bestFit="1" customWidth="1"/>
    <col min="12041" max="12041" width="16.28515625" style="3" customWidth="1"/>
    <col min="12042" max="12283" width="9.140625" style="3"/>
    <col min="12284" max="12284" width="33.140625" style="3" customWidth="1"/>
    <col min="12285" max="12285" width="50.42578125" style="3" customWidth="1"/>
    <col min="12286" max="12286" width="0" style="3" hidden="1" customWidth="1"/>
    <col min="12287" max="12287" width="16.7109375" style="3" customWidth="1"/>
    <col min="12288" max="12288" width="19.85546875" style="3" customWidth="1"/>
    <col min="12289" max="12289" width="21.140625" style="3" customWidth="1"/>
    <col min="12290" max="12295" width="0" style="3" hidden="1" customWidth="1"/>
    <col min="12296" max="12296" width="14.85546875" style="3" bestFit="1" customWidth="1"/>
    <col min="12297" max="12297" width="16.28515625" style="3" customWidth="1"/>
    <col min="12298" max="12539" width="9.140625" style="3"/>
    <col min="12540" max="12540" width="33.140625" style="3" customWidth="1"/>
    <col min="12541" max="12541" width="50.42578125" style="3" customWidth="1"/>
    <col min="12542" max="12542" width="0" style="3" hidden="1" customWidth="1"/>
    <col min="12543" max="12543" width="16.7109375" style="3" customWidth="1"/>
    <col min="12544" max="12544" width="19.85546875" style="3" customWidth="1"/>
    <col min="12545" max="12545" width="21.140625" style="3" customWidth="1"/>
    <col min="12546" max="12551" width="0" style="3" hidden="1" customWidth="1"/>
    <col min="12552" max="12552" width="14.85546875" style="3" bestFit="1" customWidth="1"/>
    <col min="12553" max="12553" width="16.28515625" style="3" customWidth="1"/>
    <col min="12554" max="12795" width="9.140625" style="3"/>
    <col min="12796" max="12796" width="33.140625" style="3" customWidth="1"/>
    <col min="12797" max="12797" width="50.42578125" style="3" customWidth="1"/>
    <col min="12798" max="12798" width="0" style="3" hidden="1" customWidth="1"/>
    <col min="12799" max="12799" width="16.7109375" style="3" customWidth="1"/>
    <col min="12800" max="12800" width="19.85546875" style="3" customWidth="1"/>
    <col min="12801" max="12801" width="21.140625" style="3" customWidth="1"/>
    <col min="12802" max="12807" width="0" style="3" hidden="1" customWidth="1"/>
    <col min="12808" max="12808" width="14.85546875" style="3" bestFit="1" customWidth="1"/>
    <col min="12809" max="12809" width="16.28515625" style="3" customWidth="1"/>
    <col min="12810" max="13051" width="9.140625" style="3"/>
    <col min="13052" max="13052" width="33.140625" style="3" customWidth="1"/>
    <col min="13053" max="13053" width="50.42578125" style="3" customWidth="1"/>
    <col min="13054" max="13054" width="0" style="3" hidden="1" customWidth="1"/>
    <col min="13055" max="13055" width="16.7109375" style="3" customWidth="1"/>
    <col min="13056" max="13056" width="19.85546875" style="3" customWidth="1"/>
    <col min="13057" max="13057" width="21.140625" style="3" customWidth="1"/>
    <col min="13058" max="13063" width="0" style="3" hidden="1" customWidth="1"/>
    <col min="13064" max="13064" width="14.85546875" style="3" bestFit="1" customWidth="1"/>
    <col min="13065" max="13065" width="16.28515625" style="3" customWidth="1"/>
    <col min="13066" max="13307" width="9.140625" style="3"/>
    <col min="13308" max="13308" width="33.140625" style="3" customWidth="1"/>
    <col min="13309" max="13309" width="50.42578125" style="3" customWidth="1"/>
    <col min="13310" max="13310" width="0" style="3" hidden="1" customWidth="1"/>
    <col min="13311" max="13311" width="16.7109375" style="3" customWidth="1"/>
    <col min="13312" max="13312" width="19.85546875" style="3" customWidth="1"/>
    <col min="13313" max="13313" width="21.140625" style="3" customWidth="1"/>
    <col min="13314" max="13319" width="0" style="3" hidden="1" customWidth="1"/>
    <col min="13320" max="13320" width="14.85546875" style="3" bestFit="1" customWidth="1"/>
    <col min="13321" max="13321" width="16.28515625" style="3" customWidth="1"/>
    <col min="13322" max="13563" width="9.140625" style="3"/>
    <col min="13564" max="13564" width="33.140625" style="3" customWidth="1"/>
    <col min="13565" max="13565" width="50.42578125" style="3" customWidth="1"/>
    <col min="13566" max="13566" width="0" style="3" hidden="1" customWidth="1"/>
    <col min="13567" max="13567" width="16.7109375" style="3" customWidth="1"/>
    <col min="13568" max="13568" width="19.85546875" style="3" customWidth="1"/>
    <col min="13569" max="13569" width="21.140625" style="3" customWidth="1"/>
    <col min="13570" max="13575" width="0" style="3" hidden="1" customWidth="1"/>
    <col min="13576" max="13576" width="14.85546875" style="3" bestFit="1" customWidth="1"/>
    <col min="13577" max="13577" width="16.28515625" style="3" customWidth="1"/>
    <col min="13578" max="13819" width="9.140625" style="3"/>
    <col min="13820" max="13820" width="33.140625" style="3" customWidth="1"/>
    <col min="13821" max="13821" width="50.42578125" style="3" customWidth="1"/>
    <col min="13822" max="13822" width="0" style="3" hidden="1" customWidth="1"/>
    <col min="13823" max="13823" width="16.7109375" style="3" customWidth="1"/>
    <col min="13824" max="13824" width="19.85546875" style="3" customWidth="1"/>
    <col min="13825" max="13825" width="21.140625" style="3" customWidth="1"/>
    <col min="13826" max="13831" width="0" style="3" hidden="1" customWidth="1"/>
    <col min="13832" max="13832" width="14.85546875" style="3" bestFit="1" customWidth="1"/>
    <col min="13833" max="13833" width="16.28515625" style="3" customWidth="1"/>
    <col min="13834" max="14075" width="9.140625" style="3"/>
    <col min="14076" max="14076" width="33.140625" style="3" customWidth="1"/>
    <col min="14077" max="14077" width="50.42578125" style="3" customWidth="1"/>
    <col min="14078" max="14078" width="0" style="3" hidden="1" customWidth="1"/>
    <col min="14079" max="14079" width="16.7109375" style="3" customWidth="1"/>
    <col min="14080" max="14080" width="19.85546875" style="3" customWidth="1"/>
    <col min="14081" max="14081" width="21.140625" style="3" customWidth="1"/>
    <col min="14082" max="14087" width="0" style="3" hidden="1" customWidth="1"/>
    <col min="14088" max="14088" width="14.85546875" style="3" bestFit="1" customWidth="1"/>
    <col min="14089" max="14089" width="16.28515625" style="3" customWidth="1"/>
    <col min="14090" max="14331" width="9.140625" style="3"/>
    <col min="14332" max="14332" width="33.140625" style="3" customWidth="1"/>
    <col min="14333" max="14333" width="50.42578125" style="3" customWidth="1"/>
    <col min="14334" max="14334" width="0" style="3" hidden="1" customWidth="1"/>
    <col min="14335" max="14335" width="16.7109375" style="3" customWidth="1"/>
    <col min="14336" max="14336" width="19.85546875" style="3" customWidth="1"/>
    <col min="14337" max="14337" width="21.140625" style="3" customWidth="1"/>
    <col min="14338" max="14343" width="0" style="3" hidden="1" customWidth="1"/>
    <col min="14344" max="14344" width="14.85546875" style="3" bestFit="1" customWidth="1"/>
    <col min="14345" max="14345" width="16.28515625" style="3" customWidth="1"/>
    <col min="14346" max="14587" width="9.140625" style="3"/>
    <col min="14588" max="14588" width="33.140625" style="3" customWidth="1"/>
    <col min="14589" max="14589" width="50.42578125" style="3" customWidth="1"/>
    <col min="14590" max="14590" width="0" style="3" hidden="1" customWidth="1"/>
    <col min="14591" max="14591" width="16.7109375" style="3" customWidth="1"/>
    <col min="14592" max="14592" width="19.85546875" style="3" customWidth="1"/>
    <col min="14593" max="14593" width="21.140625" style="3" customWidth="1"/>
    <col min="14594" max="14599" width="0" style="3" hidden="1" customWidth="1"/>
    <col min="14600" max="14600" width="14.85546875" style="3" bestFit="1" customWidth="1"/>
    <col min="14601" max="14601" width="16.28515625" style="3" customWidth="1"/>
    <col min="14602" max="14843" width="9.140625" style="3"/>
    <col min="14844" max="14844" width="33.140625" style="3" customWidth="1"/>
    <col min="14845" max="14845" width="50.42578125" style="3" customWidth="1"/>
    <col min="14846" max="14846" width="0" style="3" hidden="1" customWidth="1"/>
    <col min="14847" max="14847" width="16.7109375" style="3" customWidth="1"/>
    <col min="14848" max="14848" width="19.85546875" style="3" customWidth="1"/>
    <col min="14849" max="14849" width="21.140625" style="3" customWidth="1"/>
    <col min="14850" max="14855" width="0" style="3" hidden="1" customWidth="1"/>
    <col min="14856" max="14856" width="14.85546875" style="3" bestFit="1" customWidth="1"/>
    <col min="14857" max="14857" width="16.28515625" style="3" customWidth="1"/>
    <col min="14858" max="15099" width="9.140625" style="3"/>
    <col min="15100" max="15100" width="33.140625" style="3" customWidth="1"/>
    <col min="15101" max="15101" width="50.42578125" style="3" customWidth="1"/>
    <col min="15102" max="15102" width="0" style="3" hidden="1" customWidth="1"/>
    <col min="15103" max="15103" width="16.7109375" style="3" customWidth="1"/>
    <col min="15104" max="15104" width="19.85546875" style="3" customWidth="1"/>
    <col min="15105" max="15105" width="21.140625" style="3" customWidth="1"/>
    <col min="15106" max="15111" width="0" style="3" hidden="1" customWidth="1"/>
    <col min="15112" max="15112" width="14.85546875" style="3" bestFit="1" customWidth="1"/>
    <col min="15113" max="15113" width="16.28515625" style="3" customWidth="1"/>
    <col min="15114" max="15355" width="9.140625" style="3"/>
    <col min="15356" max="15356" width="33.140625" style="3" customWidth="1"/>
    <col min="15357" max="15357" width="50.42578125" style="3" customWidth="1"/>
    <col min="15358" max="15358" width="0" style="3" hidden="1" customWidth="1"/>
    <col min="15359" max="15359" width="16.7109375" style="3" customWidth="1"/>
    <col min="15360" max="15360" width="19.85546875" style="3" customWidth="1"/>
    <col min="15361" max="15361" width="21.140625" style="3" customWidth="1"/>
    <col min="15362" max="15367" width="0" style="3" hidden="1" customWidth="1"/>
    <col min="15368" max="15368" width="14.85546875" style="3" bestFit="1" customWidth="1"/>
    <col min="15369" max="15369" width="16.28515625" style="3" customWidth="1"/>
    <col min="15370" max="15611" width="9.140625" style="3"/>
    <col min="15612" max="15612" width="33.140625" style="3" customWidth="1"/>
    <col min="15613" max="15613" width="50.42578125" style="3" customWidth="1"/>
    <col min="15614" max="15614" width="0" style="3" hidden="1" customWidth="1"/>
    <col min="15615" max="15615" width="16.7109375" style="3" customWidth="1"/>
    <col min="15616" max="15616" width="19.85546875" style="3" customWidth="1"/>
    <col min="15617" max="15617" width="21.140625" style="3" customWidth="1"/>
    <col min="15618" max="15623" width="0" style="3" hidden="1" customWidth="1"/>
    <col min="15624" max="15624" width="14.85546875" style="3" bestFit="1" customWidth="1"/>
    <col min="15625" max="15625" width="16.28515625" style="3" customWidth="1"/>
    <col min="15626" max="15867" width="9.140625" style="3"/>
    <col min="15868" max="15868" width="33.140625" style="3" customWidth="1"/>
    <col min="15869" max="15869" width="50.42578125" style="3" customWidth="1"/>
    <col min="15870" max="15870" width="0" style="3" hidden="1" customWidth="1"/>
    <col min="15871" max="15871" width="16.7109375" style="3" customWidth="1"/>
    <col min="15872" max="15872" width="19.85546875" style="3" customWidth="1"/>
    <col min="15873" max="15873" width="21.140625" style="3" customWidth="1"/>
    <col min="15874" max="15879" width="0" style="3" hidden="1" customWidth="1"/>
    <col min="15880" max="15880" width="14.85546875" style="3" bestFit="1" customWidth="1"/>
    <col min="15881" max="15881" width="16.28515625" style="3" customWidth="1"/>
    <col min="15882" max="16123" width="9.140625" style="3"/>
    <col min="16124" max="16124" width="33.140625" style="3" customWidth="1"/>
    <col min="16125" max="16125" width="50.42578125" style="3" customWidth="1"/>
    <col min="16126" max="16126" width="0" style="3" hidden="1" customWidth="1"/>
    <col min="16127" max="16127" width="16.7109375" style="3" customWidth="1"/>
    <col min="16128" max="16128" width="19.85546875" style="3" customWidth="1"/>
    <col min="16129" max="16129" width="21.140625" style="3" customWidth="1"/>
    <col min="16130" max="16135" width="0" style="3" hidden="1" customWidth="1"/>
    <col min="16136" max="16136" width="14.85546875" style="3" bestFit="1" customWidth="1"/>
    <col min="16137" max="16137" width="16.28515625" style="3" customWidth="1"/>
    <col min="16138" max="16384" width="9.140625" style="3"/>
  </cols>
  <sheetData>
    <row r="1" spans="1:10" x14ac:dyDescent="0.25">
      <c r="A1" s="1"/>
      <c r="B1" s="2"/>
      <c r="C1" s="29"/>
    </row>
    <row r="2" spans="1:10" ht="93.75" customHeight="1" x14ac:dyDescent="0.25">
      <c r="A2" s="4"/>
      <c r="B2" s="2"/>
      <c r="E2" s="66" t="s">
        <v>356</v>
      </c>
      <c r="F2" s="66"/>
      <c r="G2" s="66"/>
      <c r="H2" s="66"/>
      <c r="I2" s="66"/>
    </row>
    <row r="3" spans="1:10" x14ac:dyDescent="0.25">
      <c r="A3" s="65" t="s">
        <v>264</v>
      </c>
      <c r="B3" s="65"/>
      <c r="C3" s="65"/>
    </row>
    <row r="4" spans="1:10" ht="32.25" customHeight="1" x14ac:dyDescent="0.25">
      <c r="A4" s="65"/>
      <c r="B4" s="65"/>
      <c r="C4" s="65"/>
      <c r="G4" s="3" t="s">
        <v>314</v>
      </c>
    </row>
    <row r="5" spans="1:10" s="8" customFormat="1" ht="63.75" customHeight="1" x14ac:dyDescent="0.25">
      <c r="A5" s="31" t="s">
        <v>0</v>
      </c>
      <c r="B5" s="32" t="s">
        <v>1</v>
      </c>
      <c r="C5" s="7" t="s">
        <v>272</v>
      </c>
      <c r="D5" s="37" t="s">
        <v>273</v>
      </c>
      <c r="E5" s="7" t="s">
        <v>324</v>
      </c>
      <c r="F5" s="38" t="s">
        <v>273</v>
      </c>
      <c r="G5" s="7" t="s">
        <v>324</v>
      </c>
      <c r="H5" s="38" t="s">
        <v>273</v>
      </c>
      <c r="I5" s="35" t="s">
        <v>354</v>
      </c>
    </row>
    <row r="6" spans="1:10" s="9" customFormat="1" x14ac:dyDescent="0.25">
      <c r="A6" s="7">
        <v>1</v>
      </c>
      <c r="B6" s="7">
        <v>2</v>
      </c>
      <c r="C6" s="7">
        <v>3</v>
      </c>
      <c r="D6" s="35">
        <v>4</v>
      </c>
      <c r="E6" s="35">
        <v>3</v>
      </c>
      <c r="F6" s="35">
        <v>4</v>
      </c>
      <c r="G6" s="35">
        <v>5</v>
      </c>
    </row>
    <row r="7" spans="1:10" x14ac:dyDescent="0.25">
      <c r="A7" s="10" t="s">
        <v>2</v>
      </c>
      <c r="B7" s="11" t="s">
        <v>3</v>
      </c>
      <c r="C7" s="49">
        <f>C8+C99</f>
        <v>414732.03</v>
      </c>
      <c r="D7" s="47">
        <f>D8+D99</f>
        <v>37066.188770000001</v>
      </c>
      <c r="E7" s="47">
        <f>E8+E99</f>
        <v>451798.21877000004</v>
      </c>
      <c r="F7" s="50">
        <f>F8+F99</f>
        <v>75080.599999999991</v>
      </c>
      <c r="G7" s="42">
        <f>E7+F7</f>
        <v>526878.81877000001</v>
      </c>
      <c r="H7" s="36">
        <f>H8+H99</f>
        <v>45783.710700000003</v>
      </c>
      <c r="I7" s="36">
        <f>G7+H7</f>
        <v>572662.52947000007</v>
      </c>
      <c r="J7" s="12"/>
    </row>
    <row r="8" spans="1:10" x14ac:dyDescent="0.25">
      <c r="A8" s="10" t="s">
        <v>4</v>
      </c>
      <c r="B8" s="11" t="s">
        <v>5</v>
      </c>
      <c r="C8" s="49">
        <f>C9+C46</f>
        <v>97420.03</v>
      </c>
      <c r="D8" s="51">
        <f>D9+D46</f>
        <v>0</v>
      </c>
      <c r="E8" s="47">
        <f>C8+D8</f>
        <v>97420.03</v>
      </c>
      <c r="F8" s="50">
        <f>F9+F46</f>
        <v>2335.0100000000002</v>
      </c>
      <c r="G8" s="42">
        <f t="shared" ref="G8:G74" si="0">E8+F8</f>
        <v>99755.04</v>
      </c>
      <c r="H8" s="36">
        <f>H9+H46</f>
        <v>9823.6099999999988</v>
      </c>
      <c r="I8" s="36">
        <f t="shared" ref="I8:I71" si="1">G8+H8</f>
        <v>109578.65</v>
      </c>
    </row>
    <row r="9" spans="1:10" ht="19.5" customHeight="1" x14ac:dyDescent="0.25">
      <c r="A9" s="10"/>
      <c r="B9" s="11" t="s">
        <v>6</v>
      </c>
      <c r="C9" s="49">
        <f>C10+C21+C32+C36+C39+C16</f>
        <v>92990.15</v>
      </c>
      <c r="D9" s="47"/>
      <c r="E9" s="47">
        <f>C9+D9</f>
        <v>92990.15</v>
      </c>
      <c r="F9" s="50">
        <f>F10+F16+F21+F32+F36+F39</f>
        <v>500</v>
      </c>
      <c r="G9" s="42">
        <f t="shared" si="0"/>
        <v>93490.15</v>
      </c>
      <c r="H9" s="36">
        <f>H10+H21+H32+H39+H36</f>
        <v>4528.2979999999998</v>
      </c>
      <c r="I9" s="36">
        <f t="shared" si="1"/>
        <v>98018.447999999989</v>
      </c>
    </row>
    <row r="10" spans="1:10" x14ac:dyDescent="0.25">
      <c r="A10" s="10" t="s">
        <v>7</v>
      </c>
      <c r="B10" s="11" t="s">
        <v>8</v>
      </c>
      <c r="C10" s="49">
        <f>C11</f>
        <v>46937</v>
      </c>
      <c r="D10" s="47"/>
      <c r="E10" s="47">
        <f t="shared" ref="E10:E78" si="2">C10+D10</f>
        <v>46937</v>
      </c>
      <c r="F10" s="50">
        <f>F11</f>
        <v>0</v>
      </c>
      <c r="G10" s="42">
        <f t="shared" si="0"/>
        <v>46937</v>
      </c>
      <c r="H10" s="36">
        <f>H11</f>
        <v>1433</v>
      </c>
      <c r="I10" s="36">
        <f t="shared" si="1"/>
        <v>48370</v>
      </c>
    </row>
    <row r="11" spans="1:10" x14ac:dyDescent="0.25">
      <c r="A11" s="10" t="s">
        <v>9</v>
      </c>
      <c r="B11" s="11" t="s">
        <v>10</v>
      </c>
      <c r="C11" s="49">
        <f>SUM(C12:C15)</f>
        <v>46937</v>
      </c>
      <c r="D11" s="47"/>
      <c r="E11" s="47">
        <f t="shared" si="2"/>
        <v>46937</v>
      </c>
      <c r="F11" s="50">
        <f>F12+F13+F14</f>
        <v>0</v>
      </c>
      <c r="G11" s="42">
        <f t="shared" si="0"/>
        <v>46937</v>
      </c>
      <c r="H11" s="36">
        <v>1433</v>
      </c>
      <c r="I11" s="36">
        <f t="shared" si="1"/>
        <v>48370</v>
      </c>
    </row>
    <row r="12" spans="1:10" ht="82.5" customHeight="1" x14ac:dyDescent="0.25">
      <c r="A12" s="10" t="s">
        <v>11</v>
      </c>
      <c r="B12" s="11" t="s">
        <v>12</v>
      </c>
      <c r="C12" s="49">
        <v>44717</v>
      </c>
      <c r="D12" s="47"/>
      <c r="E12" s="47">
        <f t="shared" si="2"/>
        <v>44717</v>
      </c>
      <c r="F12" s="50"/>
      <c r="G12" s="42">
        <f t="shared" si="0"/>
        <v>44717</v>
      </c>
      <c r="H12" s="36">
        <v>1433</v>
      </c>
      <c r="I12" s="36">
        <f t="shared" si="1"/>
        <v>46150</v>
      </c>
    </row>
    <row r="13" spans="1:10" ht="127.5" customHeight="1" x14ac:dyDescent="0.25">
      <c r="A13" s="10" t="s">
        <v>13</v>
      </c>
      <c r="B13" s="11" t="s">
        <v>14</v>
      </c>
      <c r="C13" s="49">
        <v>1750</v>
      </c>
      <c r="D13" s="47"/>
      <c r="E13" s="47">
        <f t="shared" si="2"/>
        <v>1750</v>
      </c>
      <c r="F13" s="50"/>
      <c r="G13" s="42">
        <f t="shared" si="0"/>
        <v>1750</v>
      </c>
      <c r="H13" s="36"/>
      <c r="I13" s="36">
        <f t="shared" si="1"/>
        <v>1750</v>
      </c>
    </row>
    <row r="14" spans="1:10" ht="50.25" customHeight="1" x14ac:dyDescent="0.25">
      <c r="A14" s="10" t="s">
        <v>15</v>
      </c>
      <c r="B14" s="11" t="s">
        <v>16</v>
      </c>
      <c r="C14" s="49">
        <v>470</v>
      </c>
      <c r="D14" s="47"/>
      <c r="E14" s="47">
        <f t="shared" si="2"/>
        <v>470</v>
      </c>
      <c r="F14" s="50"/>
      <c r="G14" s="42">
        <f t="shared" si="0"/>
        <v>470</v>
      </c>
      <c r="H14" s="36"/>
      <c r="I14" s="36">
        <f t="shared" si="1"/>
        <v>470</v>
      </c>
    </row>
    <row r="15" spans="1:10" ht="113.25" hidden="1" x14ac:dyDescent="0.25">
      <c r="A15" s="10" t="s">
        <v>17</v>
      </c>
      <c r="B15" s="11" t="s">
        <v>18</v>
      </c>
      <c r="C15" s="49"/>
      <c r="D15" s="47"/>
      <c r="E15" s="47">
        <f t="shared" si="2"/>
        <v>0</v>
      </c>
      <c r="F15" s="50"/>
      <c r="G15" s="42">
        <f t="shared" si="0"/>
        <v>0</v>
      </c>
      <c r="H15" s="36"/>
      <c r="I15" s="36">
        <f t="shared" si="1"/>
        <v>0</v>
      </c>
    </row>
    <row r="16" spans="1:10" ht="47.25" x14ac:dyDescent="0.25">
      <c r="A16" s="10" t="s">
        <v>19</v>
      </c>
      <c r="B16" s="11" t="s">
        <v>20</v>
      </c>
      <c r="C16" s="52">
        <f>C17</f>
        <v>5063.3</v>
      </c>
      <c r="D16" s="47"/>
      <c r="E16" s="47">
        <f t="shared" si="2"/>
        <v>5063.3</v>
      </c>
      <c r="F16" s="50">
        <f>F17</f>
        <v>0</v>
      </c>
      <c r="G16" s="42">
        <f t="shared" si="0"/>
        <v>5063.3</v>
      </c>
      <c r="H16" s="36"/>
      <c r="I16" s="36">
        <f t="shared" si="1"/>
        <v>5063.3</v>
      </c>
    </row>
    <row r="17" spans="1:9" ht="31.5" x14ac:dyDescent="0.25">
      <c r="A17" s="10" t="s">
        <v>21</v>
      </c>
      <c r="B17" s="11" t="s">
        <v>22</v>
      </c>
      <c r="C17" s="49">
        <f>C18+C19+C20</f>
        <v>5063.3</v>
      </c>
      <c r="D17" s="47"/>
      <c r="E17" s="47">
        <f t="shared" si="2"/>
        <v>5063.3</v>
      </c>
      <c r="F17" s="50">
        <f>F18+F19+F20</f>
        <v>0</v>
      </c>
      <c r="G17" s="42">
        <f t="shared" si="0"/>
        <v>5063.3</v>
      </c>
      <c r="H17" s="36"/>
      <c r="I17" s="36">
        <f t="shared" si="1"/>
        <v>5063.3</v>
      </c>
    </row>
    <row r="18" spans="1:9" ht="94.5" x14ac:dyDescent="0.25">
      <c r="A18" s="10" t="s">
        <v>23</v>
      </c>
      <c r="B18" s="11" t="s">
        <v>24</v>
      </c>
      <c r="C18" s="49">
        <v>1825.5</v>
      </c>
      <c r="D18" s="47"/>
      <c r="E18" s="47">
        <f t="shared" si="2"/>
        <v>1825.5</v>
      </c>
      <c r="F18" s="50"/>
      <c r="G18" s="42">
        <f t="shared" si="0"/>
        <v>1825.5</v>
      </c>
      <c r="H18" s="36"/>
      <c r="I18" s="36">
        <f t="shared" si="1"/>
        <v>1825.5</v>
      </c>
    </row>
    <row r="19" spans="1:9" ht="110.25" x14ac:dyDescent="0.25">
      <c r="A19" s="10" t="s">
        <v>25</v>
      </c>
      <c r="B19" s="11" t="s">
        <v>343</v>
      </c>
      <c r="C19" s="49">
        <v>50</v>
      </c>
      <c r="D19" s="47"/>
      <c r="E19" s="47">
        <f t="shared" si="2"/>
        <v>50</v>
      </c>
      <c r="F19" s="50"/>
      <c r="G19" s="42">
        <f t="shared" si="0"/>
        <v>50</v>
      </c>
      <c r="H19" s="36"/>
      <c r="I19" s="36">
        <f t="shared" si="1"/>
        <v>50</v>
      </c>
    </row>
    <row r="20" spans="1:9" ht="94.5" x14ac:dyDescent="0.25">
      <c r="A20" s="10" t="s">
        <v>26</v>
      </c>
      <c r="B20" s="11" t="s">
        <v>27</v>
      </c>
      <c r="C20" s="49">
        <v>3187.8</v>
      </c>
      <c r="D20" s="47"/>
      <c r="E20" s="47">
        <f t="shared" si="2"/>
        <v>3187.8</v>
      </c>
      <c r="F20" s="50"/>
      <c r="G20" s="42">
        <f t="shared" si="0"/>
        <v>3187.8</v>
      </c>
      <c r="H20" s="36"/>
      <c r="I20" s="36">
        <f t="shared" si="1"/>
        <v>3187.8</v>
      </c>
    </row>
    <row r="21" spans="1:9" x14ac:dyDescent="0.25">
      <c r="A21" s="10" t="s">
        <v>28</v>
      </c>
      <c r="B21" s="11" t="s">
        <v>29</v>
      </c>
      <c r="C21" s="49">
        <f>C22+C26+C28+C30</f>
        <v>15905.45</v>
      </c>
      <c r="D21" s="47"/>
      <c r="E21" s="47">
        <f t="shared" si="2"/>
        <v>15905.45</v>
      </c>
      <c r="F21" s="50">
        <f>F22+F26+F28+F30</f>
        <v>0</v>
      </c>
      <c r="G21" s="42">
        <f t="shared" si="0"/>
        <v>15905.45</v>
      </c>
      <c r="H21" s="36">
        <f>H22+H27+H28+H30</f>
        <v>-43.301999999999907</v>
      </c>
      <c r="I21" s="36">
        <f t="shared" si="1"/>
        <v>15862.148000000001</v>
      </c>
    </row>
    <row r="22" spans="1:9" ht="31.5" x14ac:dyDescent="0.25">
      <c r="A22" s="10" t="s">
        <v>30</v>
      </c>
      <c r="B22" s="11" t="s">
        <v>31</v>
      </c>
      <c r="C22" s="49">
        <f>SUM(C23:C25)</f>
        <v>7740.6</v>
      </c>
      <c r="D22" s="47"/>
      <c r="E22" s="47">
        <f t="shared" si="2"/>
        <v>7740.6</v>
      </c>
      <c r="F22" s="50">
        <f>F23+F24</f>
        <v>0</v>
      </c>
      <c r="G22" s="42">
        <f t="shared" si="0"/>
        <v>7740.6</v>
      </c>
      <c r="H22" s="36">
        <v>1299.4000000000001</v>
      </c>
      <c r="I22" s="36">
        <f t="shared" si="1"/>
        <v>9040</v>
      </c>
    </row>
    <row r="23" spans="1:9" ht="31.5" x14ac:dyDescent="0.25">
      <c r="A23" s="10" t="s">
        <v>32</v>
      </c>
      <c r="B23" s="11" t="s">
        <v>33</v>
      </c>
      <c r="C23" s="49">
        <v>4160.6000000000004</v>
      </c>
      <c r="D23" s="47"/>
      <c r="E23" s="47">
        <f t="shared" si="2"/>
        <v>4160.6000000000004</v>
      </c>
      <c r="F23" s="50"/>
      <c r="G23" s="42">
        <f t="shared" si="0"/>
        <v>4160.6000000000004</v>
      </c>
      <c r="H23" s="36"/>
      <c r="I23" s="36">
        <f t="shared" si="1"/>
        <v>4160.6000000000004</v>
      </c>
    </row>
    <row r="24" spans="1:9" ht="47.25" x14ac:dyDescent="0.25">
      <c r="A24" s="10" t="s">
        <v>34</v>
      </c>
      <c r="B24" s="11" t="s">
        <v>35</v>
      </c>
      <c r="C24" s="49">
        <v>3580</v>
      </c>
      <c r="D24" s="47"/>
      <c r="E24" s="47">
        <f t="shared" si="2"/>
        <v>3580</v>
      </c>
      <c r="F24" s="50"/>
      <c r="G24" s="42">
        <f t="shared" si="0"/>
        <v>3580</v>
      </c>
      <c r="H24" s="36"/>
      <c r="I24" s="36">
        <f t="shared" si="1"/>
        <v>3580</v>
      </c>
    </row>
    <row r="25" spans="1:9" ht="31.5" hidden="1" x14ac:dyDescent="0.25">
      <c r="A25" s="10" t="s">
        <v>36</v>
      </c>
      <c r="B25" s="11" t="s">
        <v>37</v>
      </c>
      <c r="C25" s="49"/>
      <c r="D25" s="47"/>
      <c r="E25" s="47">
        <f t="shared" si="2"/>
        <v>0</v>
      </c>
      <c r="F25" s="50"/>
      <c r="G25" s="42">
        <f t="shared" si="0"/>
        <v>0</v>
      </c>
      <c r="H25" s="36"/>
      <c r="I25" s="36">
        <f t="shared" si="1"/>
        <v>0</v>
      </c>
    </row>
    <row r="26" spans="1:9" ht="31.5" x14ac:dyDescent="0.25">
      <c r="A26" s="10" t="s">
        <v>38</v>
      </c>
      <c r="B26" s="11" t="s">
        <v>39</v>
      </c>
      <c r="C26" s="49">
        <f>C27</f>
        <v>6239.85</v>
      </c>
      <c r="D26" s="47"/>
      <c r="E26" s="47">
        <f t="shared" si="2"/>
        <v>6239.85</v>
      </c>
      <c r="F26" s="50">
        <f>F27</f>
        <v>0</v>
      </c>
      <c r="G26" s="42">
        <f t="shared" si="0"/>
        <v>6239.85</v>
      </c>
      <c r="H26" s="36"/>
      <c r="I26" s="36">
        <f t="shared" si="1"/>
        <v>6239.85</v>
      </c>
    </row>
    <row r="27" spans="1:9" ht="31.5" x14ac:dyDescent="0.25">
      <c r="A27" s="10" t="s">
        <v>40</v>
      </c>
      <c r="B27" s="11" t="s">
        <v>39</v>
      </c>
      <c r="C27" s="49">
        <v>6239.85</v>
      </c>
      <c r="D27" s="47"/>
      <c r="E27" s="47">
        <f t="shared" si="2"/>
        <v>6239.85</v>
      </c>
      <c r="F27" s="50"/>
      <c r="G27" s="42">
        <f t="shared" si="0"/>
        <v>6239.85</v>
      </c>
      <c r="H27" s="36">
        <v>-247.702</v>
      </c>
      <c r="I27" s="36">
        <f t="shared" si="1"/>
        <v>5992.1480000000001</v>
      </c>
    </row>
    <row r="28" spans="1:9" x14ac:dyDescent="0.25">
      <c r="A28" s="10" t="s">
        <v>41</v>
      </c>
      <c r="B28" s="11" t="s">
        <v>42</v>
      </c>
      <c r="C28" s="49">
        <f t="shared" ref="C28" si="3">C29</f>
        <v>1900</v>
      </c>
      <c r="D28" s="47"/>
      <c r="E28" s="47">
        <f t="shared" si="2"/>
        <v>1900</v>
      </c>
      <c r="F28" s="50">
        <f>F29</f>
        <v>0</v>
      </c>
      <c r="G28" s="42">
        <f t="shared" si="0"/>
        <v>1900</v>
      </c>
      <c r="H28" s="36">
        <v>-1105</v>
      </c>
      <c r="I28" s="36">
        <f t="shared" si="1"/>
        <v>795</v>
      </c>
    </row>
    <row r="29" spans="1:9" x14ac:dyDescent="0.25">
      <c r="A29" s="10" t="s">
        <v>43</v>
      </c>
      <c r="B29" s="11" t="s">
        <v>42</v>
      </c>
      <c r="C29" s="49">
        <v>1900</v>
      </c>
      <c r="D29" s="47"/>
      <c r="E29" s="47">
        <f t="shared" si="2"/>
        <v>1900</v>
      </c>
      <c r="F29" s="50"/>
      <c r="G29" s="42">
        <f t="shared" si="0"/>
        <v>1900</v>
      </c>
      <c r="H29" s="36">
        <v>-1105</v>
      </c>
      <c r="I29" s="36">
        <f t="shared" si="1"/>
        <v>795</v>
      </c>
    </row>
    <row r="30" spans="1:9" ht="31.5" x14ac:dyDescent="0.25">
      <c r="A30" s="10" t="s">
        <v>44</v>
      </c>
      <c r="B30" s="11" t="s">
        <v>45</v>
      </c>
      <c r="C30" s="49">
        <f>C31</f>
        <v>25</v>
      </c>
      <c r="D30" s="47"/>
      <c r="E30" s="47">
        <f t="shared" si="2"/>
        <v>25</v>
      </c>
      <c r="F30" s="50">
        <f>F31</f>
        <v>0</v>
      </c>
      <c r="G30" s="42">
        <f t="shared" si="0"/>
        <v>25</v>
      </c>
      <c r="H30" s="36">
        <v>10</v>
      </c>
      <c r="I30" s="36">
        <f t="shared" si="1"/>
        <v>35</v>
      </c>
    </row>
    <row r="31" spans="1:9" ht="47.25" x14ac:dyDescent="0.25">
      <c r="A31" s="10" t="s">
        <v>46</v>
      </c>
      <c r="B31" s="11" t="s">
        <v>47</v>
      </c>
      <c r="C31" s="52">
        <v>25</v>
      </c>
      <c r="D31" s="47"/>
      <c r="E31" s="47">
        <f t="shared" si="2"/>
        <v>25</v>
      </c>
      <c r="F31" s="50"/>
      <c r="G31" s="42">
        <f t="shared" si="0"/>
        <v>25</v>
      </c>
      <c r="H31" s="36">
        <v>10</v>
      </c>
      <c r="I31" s="36">
        <f t="shared" si="1"/>
        <v>35</v>
      </c>
    </row>
    <row r="32" spans="1:9" s="41" customFormat="1" x14ac:dyDescent="0.25">
      <c r="A32" s="10" t="s">
        <v>48</v>
      </c>
      <c r="B32" s="11" t="s">
        <v>49</v>
      </c>
      <c r="C32" s="49">
        <f>C33</f>
        <v>23865.599999999999</v>
      </c>
      <c r="D32" s="53"/>
      <c r="E32" s="53">
        <f t="shared" si="2"/>
        <v>23865.599999999999</v>
      </c>
      <c r="F32" s="50">
        <f>F33</f>
        <v>500</v>
      </c>
      <c r="G32" s="42">
        <f t="shared" si="0"/>
        <v>24365.599999999999</v>
      </c>
      <c r="H32" s="39">
        <v>3034.4</v>
      </c>
      <c r="I32" s="36">
        <f t="shared" si="1"/>
        <v>27400</v>
      </c>
    </row>
    <row r="33" spans="1:9" s="41" customFormat="1" x14ac:dyDescent="0.25">
      <c r="A33" s="10" t="s">
        <v>50</v>
      </c>
      <c r="B33" s="11" t="s">
        <v>51</v>
      </c>
      <c r="C33" s="49">
        <f>C34+C35</f>
        <v>23865.599999999999</v>
      </c>
      <c r="D33" s="53"/>
      <c r="E33" s="53">
        <f t="shared" si="2"/>
        <v>23865.599999999999</v>
      </c>
      <c r="F33" s="50">
        <v>500</v>
      </c>
      <c r="G33" s="42">
        <f t="shared" si="0"/>
        <v>24365.599999999999</v>
      </c>
      <c r="H33" s="39">
        <v>3034.404</v>
      </c>
      <c r="I33" s="36">
        <f t="shared" si="1"/>
        <v>27400.003999999997</v>
      </c>
    </row>
    <row r="34" spans="1:9" ht="31.5" hidden="1" x14ac:dyDescent="0.25">
      <c r="A34" s="10" t="s">
        <v>52</v>
      </c>
      <c r="B34" s="11" t="s">
        <v>53</v>
      </c>
      <c r="C34" s="49"/>
      <c r="D34" s="47"/>
      <c r="E34" s="47">
        <f t="shared" si="2"/>
        <v>0</v>
      </c>
      <c r="F34" s="50"/>
      <c r="G34" s="42">
        <f t="shared" si="0"/>
        <v>0</v>
      </c>
      <c r="H34" s="36"/>
      <c r="I34" s="36">
        <f t="shared" si="1"/>
        <v>0</v>
      </c>
    </row>
    <row r="35" spans="1:9" ht="31.5" x14ac:dyDescent="0.25">
      <c r="A35" s="10" t="s">
        <v>52</v>
      </c>
      <c r="B35" s="11" t="s">
        <v>54</v>
      </c>
      <c r="C35" s="49">
        <v>23865.599999999999</v>
      </c>
      <c r="D35" s="47"/>
      <c r="E35" s="47">
        <f t="shared" si="2"/>
        <v>23865.599999999999</v>
      </c>
      <c r="F35" s="50">
        <v>500</v>
      </c>
      <c r="G35" s="42">
        <f t="shared" si="0"/>
        <v>24365.599999999999</v>
      </c>
      <c r="H35" s="36">
        <v>3034.404</v>
      </c>
      <c r="I35" s="36">
        <f t="shared" si="1"/>
        <v>27400.003999999997</v>
      </c>
    </row>
    <row r="36" spans="1:9" ht="31.5" x14ac:dyDescent="0.25">
      <c r="A36" s="10" t="s">
        <v>55</v>
      </c>
      <c r="B36" s="11" t="s">
        <v>56</v>
      </c>
      <c r="C36" s="49">
        <f t="shared" ref="C36:C37" si="4">C37</f>
        <v>18.8</v>
      </c>
      <c r="D36" s="47"/>
      <c r="E36" s="47">
        <f t="shared" si="2"/>
        <v>18.8</v>
      </c>
      <c r="F36" s="50">
        <f>F37</f>
        <v>0</v>
      </c>
      <c r="G36" s="42">
        <f t="shared" si="0"/>
        <v>18.8</v>
      </c>
      <c r="H36" s="36">
        <v>-18.8</v>
      </c>
      <c r="I36" s="36">
        <f t="shared" si="1"/>
        <v>0</v>
      </c>
    </row>
    <row r="37" spans="1:9" x14ac:dyDescent="0.25">
      <c r="A37" s="10" t="s">
        <v>57</v>
      </c>
      <c r="B37" s="11" t="s">
        <v>58</v>
      </c>
      <c r="C37" s="49">
        <f t="shared" si="4"/>
        <v>18.8</v>
      </c>
      <c r="D37" s="47"/>
      <c r="E37" s="47">
        <f t="shared" si="2"/>
        <v>18.8</v>
      </c>
      <c r="F37" s="50">
        <f>F38</f>
        <v>0</v>
      </c>
      <c r="G37" s="42">
        <f t="shared" si="0"/>
        <v>18.8</v>
      </c>
      <c r="H37" s="36">
        <v>-18.8</v>
      </c>
      <c r="I37" s="36">
        <f t="shared" si="1"/>
        <v>0</v>
      </c>
    </row>
    <row r="38" spans="1:9" ht="31.5" x14ac:dyDescent="0.25">
      <c r="A38" s="10" t="s">
        <v>59</v>
      </c>
      <c r="B38" s="11" t="s">
        <v>60</v>
      </c>
      <c r="C38" s="49">
        <v>18.8</v>
      </c>
      <c r="D38" s="47"/>
      <c r="E38" s="47">
        <f t="shared" si="2"/>
        <v>18.8</v>
      </c>
      <c r="F38" s="50"/>
      <c r="G38" s="42">
        <f t="shared" si="0"/>
        <v>18.8</v>
      </c>
      <c r="H38" s="36">
        <v>-18.8</v>
      </c>
      <c r="I38" s="36">
        <f t="shared" si="1"/>
        <v>0</v>
      </c>
    </row>
    <row r="39" spans="1:9" x14ac:dyDescent="0.25">
      <c r="A39" s="10" t="s">
        <v>61</v>
      </c>
      <c r="B39" s="11" t="s">
        <v>62</v>
      </c>
      <c r="C39" s="49">
        <f>C40+C42</f>
        <v>1200</v>
      </c>
      <c r="D39" s="47"/>
      <c r="E39" s="47">
        <f t="shared" si="2"/>
        <v>1200</v>
      </c>
      <c r="F39" s="50">
        <f>F40+F42</f>
        <v>0</v>
      </c>
      <c r="G39" s="42">
        <f t="shared" si="0"/>
        <v>1200</v>
      </c>
      <c r="H39" s="36">
        <v>123</v>
      </c>
      <c r="I39" s="36">
        <f t="shared" si="1"/>
        <v>1323</v>
      </c>
    </row>
    <row r="40" spans="1:9" ht="31.5" x14ac:dyDescent="0.25">
      <c r="A40" s="10" t="s">
        <v>63</v>
      </c>
      <c r="B40" s="11" t="s">
        <v>64</v>
      </c>
      <c r="C40" s="49">
        <f>C41</f>
        <v>1045</v>
      </c>
      <c r="D40" s="47"/>
      <c r="E40" s="47">
        <f t="shared" si="2"/>
        <v>1045</v>
      </c>
      <c r="F40" s="50">
        <f>F41</f>
        <v>0</v>
      </c>
      <c r="G40" s="42">
        <f t="shared" si="0"/>
        <v>1045</v>
      </c>
      <c r="H40" s="36">
        <v>123</v>
      </c>
      <c r="I40" s="36">
        <f t="shared" si="1"/>
        <v>1168</v>
      </c>
    </row>
    <row r="41" spans="1:9" ht="48.75" customHeight="1" x14ac:dyDescent="0.25">
      <c r="A41" s="10" t="s">
        <v>65</v>
      </c>
      <c r="B41" s="11" t="s">
        <v>66</v>
      </c>
      <c r="C41" s="49">
        <v>1045</v>
      </c>
      <c r="D41" s="47"/>
      <c r="E41" s="47">
        <f t="shared" si="2"/>
        <v>1045</v>
      </c>
      <c r="F41" s="50"/>
      <c r="G41" s="42">
        <f t="shared" si="0"/>
        <v>1045</v>
      </c>
      <c r="H41" s="36"/>
      <c r="I41" s="36">
        <f t="shared" si="1"/>
        <v>1045</v>
      </c>
    </row>
    <row r="42" spans="1:9" ht="47.25" x14ac:dyDescent="0.25">
      <c r="A42" s="10" t="s">
        <v>67</v>
      </c>
      <c r="B42" s="11" t="s">
        <v>68</v>
      </c>
      <c r="C42" s="49">
        <f>C43+C45</f>
        <v>155</v>
      </c>
      <c r="D42" s="47"/>
      <c r="E42" s="47">
        <f t="shared" si="2"/>
        <v>155</v>
      </c>
      <c r="F42" s="50">
        <f>F43+F45</f>
        <v>0</v>
      </c>
      <c r="G42" s="42">
        <f t="shared" si="0"/>
        <v>155</v>
      </c>
      <c r="H42" s="36"/>
      <c r="I42" s="36">
        <f t="shared" si="1"/>
        <v>155</v>
      </c>
    </row>
    <row r="43" spans="1:9" ht="78.75" x14ac:dyDescent="0.25">
      <c r="A43" s="10" t="s">
        <v>69</v>
      </c>
      <c r="B43" s="11" t="s">
        <v>70</v>
      </c>
      <c r="C43" s="49">
        <f>C44</f>
        <v>150</v>
      </c>
      <c r="D43" s="47"/>
      <c r="E43" s="47">
        <f t="shared" si="2"/>
        <v>150</v>
      </c>
      <c r="F43" s="50"/>
      <c r="G43" s="42">
        <f t="shared" si="0"/>
        <v>150</v>
      </c>
      <c r="H43" s="36"/>
      <c r="I43" s="36">
        <f t="shared" si="1"/>
        <v>150</v>
      </c>
    </row>
    <row r="44" spans="1:9" ht="94.5" x14ac:dyDescent="0.25">
      <c r="A44" s="10" t="s">
        <v>71</v>
      </c>
      <c r="B44" s="11" t="s">
        <v>72</v>
      </c>
      <c r="C44" s="54">
        <v>150</v>
      </c>
      <c r="D44" s="47"/>
      <c r="E44" s="47">
        <f t="shared" si="2"/>
        <v>150</v>
      </c>
      <c r="F44" s="50"/>
      <c r="G44" s="42">
        <f t="shared" si="0"/>
        <v>150</v>
      </c>
      <c r="H44" s="36"/>
      <c r="I44" s="36">
        <f t="shared" si="1"/>
        <v>150</v>
      </c>
    </row>
    <row r="45" spans="1:9" ht="31.5" x14ac:dyDescent="0.25">
      <c r="A45" s="10" t="s">
        <v>73</v>
      </c>
      <c r="B45" s="11" t="s">
        <v>74</v>
      </c>
      <c r="C45" s="49">
        <v>5</v>
      </c>
      <c r="D45" s="47"/>
      <c r="E45" s="47">
        <f t="shared" si="2"/>
        <v>5</v>
      </c>
      <c r="F45" s="50"/>
      <c r="G45" s="42">
        <f t="shared" si="0"/>
        <v>5</v>
      </c>
      <c r="H45" s="36"/>
      <c r="I45" s="36">
        <f t="shared" si="1"/>
        <v>5</v>
      </c>
    </row>
    <row r="46" spans="1:9" ht="24.75" customHeight="1" x14ac:dyDescent="0.25">
      <c r="A46" s="10"/>
      <c r="B46" s="11" t="s">
        <v>75</v>
      </c>
      <c r="C46" s="49">
        <f>C47+C55+C70+C82+C61</f>
        <v>4429.88</v>
      </c>
      <c r="D46" s="47">
        <f>D61</f>
        <v>0</v>
      </c>
      <c r="E46" s="47">
        <f>C46+D46</f>
        <v>4429.88</v>
      </c>
      <c r="F46" s="50">
        <v>1835.01</v>
      </c>
      <c r="G46" s="42">
        <f t="shared" si="0"/>
        <v>6264.89</v>
      </c>
      <c r="H46" s="36">
        <f>H47+H55+H67+H74+H82+H97</f>
        <v>5295.311999999999</v>
      </c>
      <c r="I46" s="36">
        <f t="shared" si="1"/>
        <v>11560.201999999999</v>
      </c>
    </row>
    <row r="47" spans="1:9" ht="47.25" x14ac:dyDescent="0.25">
      <c r="A47" s="10" t="s">
        <v>76</v>
      </c>
      <c r="B47" s="11" t="s">
        <v>77</v>
      </c>
      <c r="C47" s="49">
        <f>C48+C50</f>
        <v>1604.88</v>
      </c>
      <c r="D47" s="47"/>
      <c r="E47" s="47">
        <f t="shared" si="2"/>
        <v>1604.88</v>
      </c>
      <c r="F47" s="50">
        <f>F50</f>
        <v>0</v>
      </c>
      <c r="G47" s="42">
        <f t="shared" si="0"/>
        <v>1604.88</v>
      </c>
      <c r="H47" s="36">
        <f>H50</f>
        <v>2320.7739999999999</v>
      </c>
      <c r="I47" s="36">
        <f t="shared" si="1"/>
        <v>3925.654</v>
      </c>
    </row>
    <row r="48" spans="1:9" ht="31.5" hidden="1" x14ac:dyDescent="0.25">
      <c r="A48" s="10" t="s">
        <v>78</v>
      </c>
      <c r="B48" s="11" t="s">
        <v>79</v>
      </c>
      <c r="C48" s="49">
        <f>C49</f>
        <v>0</v>
      </c>
      <c r="D48" s="47"/>
      <c r="E48" s="47">
        <f t="shared" si="2"/>
        <v>0</v>
      </c>
      <c r="F48" s="50"/>
      <c r="G48" s="42">
        <f t="shared" si="0"/>
        <v>0</v>
      </c>
      <c r="H48" s="36"/>
      <c r="I48" s="36">
        <f t="shared" si="1"/>
        <v>0</v>
      </c>
    </row>
    <row r="49" spans="1:9" ht="47.25" hidden="1" x14ac:dyDescent="0.25">
      <c r="A49" s="10" t="s">
        <v>80</v>
      </c>
      <c r="B49" s="11" t="s">
        <v>81</v>
      </c>
      <c r="C49" s="49"/>
      <c r="D49" s="47"/>
      <c r="E49" s="47">
        <f t="shared" si="2"/>
        <v>0</v>
      </c>
      <c r="F49" s="50"/>
      <c r="G49" s="42">
        <f t="shared" si="0"/>
        <v>0</v>
      </c>
      <c r="H49" s="36"/>
      <c r="I49" s="36">
        <f t="shared" si="1"/>
        <v>0</v>
      </c>
    </row>
    <row r="50" spans="1:9" ht="110.25" x14ac:dyDescent="0.25">
      <c r="A50" s="10" t="s">
        <v>82</v>
      </c>
      <c r="B50" s="11" t="s">
        <v>83</v>
      </c>
      <c r="C50" s="49">
        <f>C52+C53</f>
        <v>1604.88</v>
      </c>
      <c r="D50" s="47"/>
      <c r="E50" s="47">
        <f t="shared" si="2"/>
        <v>1604.88</v>
      </c>
      <c r="F50" s="50">
        <f>F51+F53</f>
        <v>0</v>
      </c>
      <c r="G50" s="42">
        <f t="shared" si="0"/>
        <v>1604.88</v>
      </c>
      <c r="H50" s="36">
        <f>H51+H53</f>
        <v>2320.7739999999999</v>
      </c>
      <c r="I50" s="36">
        <f t="shared" si="1"/>
        <v>3925.654</v>
      </c>
    </row>
    <row r="51" spans="1:9" ht="94.5" x14ac:dyDescent="0.25">
      <c r="A51" s="10" t="s">
        <v>84</v>
      </c>
      <c r="B51" s="11" t="s">
        <v>85</v>
      </c>
      <c r="C51" s="49">
        <f>C52</f>
        <v>1300</v>
      </c>
      <c r="D51" s="47"/>
      <c r="E51" s="47">
        <f t="shared" si="2"/>
        <v>1300</v>
      </c>
      <c r="F51" s="50">
        <f>F52</f>
        <v>0</v>
      </c>
      <c r="G51" s="42">
        <f t="shared" si="0"/>
        <v>1300</v>
      </c>
      <c r="H51" s="36">
        <v>2169</v>
      </c>
      <c r="I51" s="36">
        <f t="shared" si="1"/>
        <v>3469</v>
      </c>
    </row>
    <row r="52" spans="1:9" ht="94.5" x14ac:dyDescent="0.25">
      <c r="A52" s="10" t="s">
        <v>86</v>
      </c>
      <c r="B52" s="11" t="s">
        <v>87</v>
      </c>
      <c r="C52" s="49">
        <v>1300</v>
      </c>
      <c r="D52" s="47"/>
      <c r="E52" s="47">
        <f t="shared" si="2"/>
        <v>1300</v>
      </c>
      <c r="F52" s="50"/>
      <c r="G52" s="42">
        <f t="shared" si="0"/>
        <v>1300</v>
      </c>
      <c r="H52" s="36">
        <v>2169</v>
      </c>
      <c r="I52" s="36">
        <f t="shared" si="1"/>
        <v>3469</v>
      </c>
    </row>
    <row r="53" spans="1:9" ht="94.5" x14ac:dyDescent="0.25">
      <c r="A53" s="10" t="s">
        <v>88</v>
      </c>
      <c r="B53" s="11" t="s">
        <v>89</v>
      </c>
      <c r="C53" s="49">
        <f>C54</f>
        <v>304.88</v>
      </c>
      <c r="D53" s="47"/>
      <c r="E53" s="47">
        <f t="shared" si="2"/>
        <v>304.88</v>
      </c>
      <c r="F53" s="50">
        <f>F54</f>
        <v>0</v>
      </c>
      <c r="G53" s="42">
        <f t="shared" si="0"/>
        <v>304.88</v>
      </c>
      <c r="H53" s="36">
        <v>151.774</v>
      </c>
      <c r="I53" s="36">
        <f t="shared" si="1"/>
        <v>456.654</v>
      </c>
    </row>
    <row r="54" spans="1:9" ht="94.5" x14ac:dyDescent="0.25">
      <c r="A54" s="10" t="s">
        <v>90</v>
      </c>
      <c r="B54" s="11" t="s">
        <v>91</v>
      </c>
      <c r="C54" s="49">
        <v>304.88</v>
      </c>
      <c r="D54" s="47"/>
      <c r="E54" s="47">
        <f t="shared" si="2"/>
        <v>304.88</v>
      </c>
      <c r="F54" s="50"/>
      <c r="G54" s="42">
        <f t="shared" si="0"/>
        <v>304.88</v>
      </c>
      <c r="H54" s="36">
        <v>151.78</v>
      </c>
      <c r="I54" s="36">
        <f t="shared" si="1"/>
        <v>456.65999999999997</v>
      </c>
    </row>
    <row r="55" spans="1:9" ht="31.5" x14ac:dyDescent="0.25">
      <c r="A55" s="10" t="s">
        <v>92</v>
      </c>
      <c r="B55" s="11" t="s">
        <v>93</v>
      </c>
      <c r="C55" s="49">
        <f>C56</f>
        <v>195</v>
      </c>
      <c r="D55" s="47"/>
      <c r="E55" s="47">
        <f t="shared" si="2"/>
        <v>195</v>
      </c>
      <c r="F55" s="50">
        <f>F56</f>
        <v>0</v>
      </c>
      <c r="G55" s="42">
        <f t="shared" si="0"/>
        <v>195</v>
      </c>
      <c r="H55" s="36">
        <v>-53</v>
      </c>
      <c r="I55" s="36">
        <f t="shared" si="1"/>
        <v>142</v>
      </c>
    </row>
    <row r="56" spans="1:9" ht="31.5" x14ac:dyDescent="0.25">
      <c r="A56" s="10" t="s">
        <v>94</v>
      </c>
      <c r="B56" s="11" t="s">
        <v>95</v>
      </c>
      <c r="C56" s="49">
        <f>SUM(C57:C60)</f>
        <v>195</v>
      </c>
      <c r="D56" s="47"/>
      <c r="E56" s="47">
        <f t="shared" si="2"/>
        <v>195</v>
      </c>
      <c r="F56" s="50">
        <f>F57+F60</f>
        <v>0</v>
      </c>
      <c r="G56" s="42">
        <f t="shared" si="0"/>
        <v>195</v>
      </c>
      <c r="H56" s="36">
        <v>-53</v>
      </c>
      <c r="I56" s="36">
        <f t="shared" si="1"/>
        <v>142</v>
      </c>
    </row>
    <row r="57" spans="1:9" ht="31.5" x14ac:dyDescent="0.25">
      <c r="A57" s="10" t="s">
        <v>96</v>
      </c>
      <c r="B57" s="11" t="s">
        <v>97</v>
      </c>
      <c r="C57" s="49">
        <v>25</v>
      </c>
      <c r="D57" s="47"/>
      <c r="E57" s="47">
        <f t="shared" si="2"/>
        <v>25</v>
      </c>
      <c r="F57" s="50"/>
      <c r="G57" s="42">
        <f t="shared" si="0"/>
        <v>25</v>
      </c>
      <c r="H57" s="36"/>
      <c r="I57" s="36">
        <f t="shared" si="1"/>
        <v>25</v>
      </c>
    </row>
    <row r="58" spans="1:9" ht="31.5" x14ac:dyDescent="0.25">
      <c r="A58" s="10" t="s">
        <v>98</v>
      </c>
      <c r="B58" s="11" t="s">
        <v>99</v>
      </c>
      <c r="C58" s="49"/>
      <c r="D58" s="47"/>
      <c r="E58" s="47">
        <f t="shared" si="2"/>
        <v>0</v>
      </c>
      <c r="F58" s="50"/>
      <c r="G58" s="42">
        <f t="shared" si="0"/>
        <v>0</v>
      </c>
      <c r="H58" s="36"/>
      <c r="I58" s="36">
        <f t="shared" si="1"/>
        <v>0</v>
      </c>
    </row>
    <row r="59" spans="1:9" ht="31.5" x14ac:dyDescent="0.25">
      <c r="A59" s="10" t="s">
        <v>100</v>
      </c>
      <c r="B59" s="11" t="s">
        <v>101</v>
      </c>
      <c r="C59" s="49"/>
      <c r="D59" s="47"/>
      <c r="E59" s="47">
        <f t="shared" si="2"/>
        <v>0</v>
      </c>
      <c r="F59" s="50"/>
      <c r="G59" s="42">
        <f t="shared" si="0"/>
        <v>0</v>
      </c>
      <c r="H59" s="36"/>
      <c r="I59" s="36">
        <f t="shared" si="1"/>
        <v>0</v>
      </c>
    </row>
    <row r="60" spans="1:9" ht="28.5" customHeight="1" x14ac:dyDescent="0.25">
      <c r="A60" s="10" t="s">
        <v>102</v>
      </c>
      <c r="B60" s="11" t="s">
        <v>103</v>
      </c>
      <c r="C60" s="49">
        <v>170</v>
      </c>
      <c r="D60" s="47"/>
      <c r="E60" s="47">
        <f t="shared" si="2"/>
        <v>170</v>
      </c>
      <c r="F60" s="50"/>
      <c r="G60" s="42">
        <f t="shared" si="0"/>
        <v>170</v>
      </c>
      <c r="H60" s="36"/>
      <c r="I60" s="36">
        <f t="shared" si="1"/>
        <v>170</v>
      </c>
    </row>
    <row r="61" spans="1:9" ht="36.75" hidden="1" customHeight="1" x14ac:dyDescent="0.25">
      <c r="A61" s="10" t="s">
        <v>104</v>
      </c>
      <c r="B61" s="11" t="s">
        <v>105</v>
      </c>
      <c r="C61" s="49">
        <f>C62</f>
        <v>0</v>
      </c>
      <c r="D61" s="47"/>
      <c r="E61" s="47">
        <f t="shared" si="2"/>
        <v>0</v>
      </c>
      <c r="F61" s="50"/>
      <c r="G61" s="42">
        <f t="shared" si="0"/>
        <v>0</v>
      </c>
      <c r="H61" s="36"/>
      <c r="I61" s="36">
        <f t="shared" si="1"/>
        <v>0</v>
      </c>
    </row>
    <row r="62" spans="1:9" hidden="1" x14ac:dyDescent="0.25">
      <c r="A62" s="10" t="s">
        <v>106</v>
      </c>
      <c r="B62" s="11" t="s">
        <v>107</v>
      </c>
      <c r="C62" s="49">
        <f>C64</f>
        <v>0</v>
      </c>
      <c r="D62" s="47"/>
      <c r="E62" s="47">
        <f t="shared" si="2"/>
        <v>0</v>
      </c>
      <c r="F62" s="50"/>
      <c r="G62" s="42">
        <f t="shared" si="0"/>
        <v>0</v>
      </c>
      <c r="H62" s="36"/>
      <c r="I62" s="36">
        <f t="shared" si="1"/>
        <v>0</v>
      </c>
    </row>
    <row r="63" spans="1:9" hidden="1" x14ac:dyDescent="0.25">
      <c r="A63" s="10" t="s">
        <v>108</v>
      </c>
      <c r="B63" s="11" t="s">
        <v>109</v>
      </c>
      <c r="C63" s="49">
        <f>C64</f>
        <v>0</v>
      </c>
      <c r="D63" s="47"/>
      <c r="E63" s="47">
        <f t="shared" si="2"/>
        <v>0</v>
      </c>
      <c r="F63" s="50"/>
      <c r="G63" s="42">
        <f t="shared" si="0"/>
        <v>0</v>
      </c>
      <c r="H63" s="36"/>
      <c r="I63" s="36">
        <f t="shared" si="1"/>
        <v>0</v>
      </c>
    </row>
    <row r="64" spans="1:9" ht="47.25" hidden="1" x14ac:dyDescent="0.25">
      <c r="A64" s="10" t="s">
        <v>110</v>
      </c>
      <c r="B64" s="11" t="s">
        <v>111</v>
      </c>
      <c r="C64" s="49">
        <v>0</v>
      </c>
      <c r="D64" s="47"/>
      <c r="E64" s="47">
        <f t="shared" si="2"/>
        <v>0</v>
      </c>
      <c r="F64" s="50"/>
      <c r="G64" s="42">
        <f t="shared" si="0"/>
        <v>0</v>
      </c>
      <c r="H64" s="36"/>
      <c r="I64" s="36">
        <f t="shared" si="1"/>
        <v>0</v>
      </c>
    </row>
    <row r="65" spans="1:9" hidden="1" x14ac:dyDescent="0.25">
      <c r="A65" s="10" t="s">
        <v>317</v>
      </c>
      <c r="B65" s="11" t="s">
        <v>318</v>
      </c>
      <c r="C65" s="49"/>
      <c r="D65" s="47"/>
      <c r="E65" s="47">
        <f>E66</f>
        <v>0</v>
      </c>
      <c r="F65" s="50"/>
      <c r="G65" s="42">
        <f t="shared" si="0"/>
        <v>0</v>
      </c>
      <c r="H65" s="36"/>
      <c r="I65" s="36">
        <f t="shared" si="1"/>
        <v>0</v>
      </c>
    </row>
    <row r="66" spans="1:9" ht="31.5" hidden="1" x14ac:dyDescent="0.25">
      <c r="A66" s="10" t="s">
        <v>315</v>
      </c>
      <c r="B66" s="11" t="s">
        <v>316</v>
      </c>
      <c r="C66" s="49"/>
      <c r="D66" s="48"/>
      <c r="E66" s="47"/>
      <c r="F66" s="50"/>
      <c r="G66" s="42">
        <f t="shared" si="0"/>
        <v>0</v>
      </c>
      <c r="H66" s="36"/>
      <c r="I66" s="36">
        <f t="shared" si="1"/>
        <v>0</v>
      </c>
    </row>
    <row r="67" spans="1:9" s="41" customFormat="1" ht="47.25" x14ac:dyDescent="0.25">
      <c r="A67" s="10" t="s">
        <v>104</v>
      </c>
      <c r="B67" s="11" t="s">
        <v>105</v>
      </c>
      <c r="C67" s="49"/>
      <c r="D67" s="55"/>
      <c r="E67" s="53"/>
      <c r="F67" s="50">
        <f>F68+F69</f>
        <v>1835.0050000000001</v>
      </c>
      <c r="G67" s="42">
        <f>G68+G69</f>
        <v>1835.0050000000001</v>
      </c>
      <c r="H67" s="39">
        <f>H68+H69</f>
        <v>1900.6849999999999</v>
      </c>
      <c r="I67" s="36">
        <f t="shared" si="1"/>
        <v>3735.69</v>
      </c>
    </row>
    <row r="68" spans="1:9" s="41" customFormat="1" ht="47.25" x14ac:dyDescent="0.25">
      <c r="A68" s="10" t="s">
        <v>106</v>
      </c>
      <c r="B68" s="11" t="s">
        <v>111</v>
      </c>
      <c r="C68" s="49"/>
      <c r="D68" s="55"/>
      <c r="E68" s="53"/>
      <c r="F68" s="50">
        <v>10.005000000000001</v>
      </c>
      <c r="G68" s="42">
        <f>F68</f>
        <v>10.005000000000001</v>
      </c>
      <c r="H68" s="39">
        <v>9.3490000000000002</v>
      </c>
      <c r="I68" s="36">
        <f t="shared" si="1"/>
        <v>19.353999999999999</v>
      </c>
    </row>
    <row r="69" spans="1:9" s="41" customFormat="1" ht="31.5" x14ac:dyDescent="0.25">
      <c r="A69" s="10" t="s">
        <v>325</v>
      </c>
      <c r="B69" s="11" t="s">
        <v>316</v>
      </c>
      <c r="C69" s="49"/>
      <c r="D69" s="55"/>
      <c r="E69" s="53"/>
      <c r="F69" s="50">
        <v>1825</v>
      </c>
      <c r="G69" s="42">
        <f>F69</f>
        <v>1825</v>
      </c>
      <c r="H69" s="39">
        <v>1891.336</v>
      </c>
      <c r="I69" s="36">
        <f t="shared" si="1"/>
        <v>3716.3360000000002</v>
      </c>
    </row>
    <row r="70" spans="1:9" ht="29.25" customHeight="1" x14ac:dyDescent="0.25">
      <c r="A70" s="10" t="s">
        <v>112</v>
      </c>
      <c r="B70" s="11" t="s">
        <v>113</v>
      </c>
      <c r="C70" s="49">
        <f t="shared" ref="C70" si="5">C74+C71</f>
        <v>1050</v>
      </c>
      <c r="D70" s="47"/>
      <c r="E70" s="47">
        <f t="shared" si="2"/>
        <v>1050</v>
      </c>
      <c r="F70" s="50">
        <f>F77</f>
        <v>0</v>
      </c>
      <c r="G70" s="42">
        <f t="shared" si="0"/>
        <v>1050</v>
      </c>
      <c r="H70" s="36"/>
      <c r="I70" s="36">
        <f t="shared" si="1"/>
        <v>1050</v>
      </c>
    </row>
    <row r="71" spans="1:9" ht="60" hidden="1" customHeight="1" x14ac:dyDescent="0.25">
      <c r="A71" s="10" t="s">
        <v>114</v>
      </c>
      <c r="B71" s="11" t="s">
        <v>115</v>
      </c>
      <c r="C71" s="49">
        <f t="shared" ref="C71:C72" si="6">C72</f>
        <v>0</v>
      </c>
      <c r="D71" s="47"/>
      <c r="E71" s="47">
        <f t="shared" si="2"/>
        <v>0</v>
      </c>
      <c r="F71" s="50"/>
      <c r="G71" s="42">
        <f t="shared" si="0"/>
        <v>0</v>
      </c>
      <c r="H71" s="36"/>
      <c r="I71" s="36">
        <f t="shared" si="1"/>
        <v>0</v>
      </c>
    </row>
    <row r="72" spans="1:9" ht="110.25" hidden="1" x14ac:dyDescent="0.25">
      <c r="A72" s="10" t="s">
        <v>116</v>
      </c>
      <c r="B72" s="11" t="s">
        <v>117</v>
      </c>
      <c r="C72" s="49">
        <f t="shared" si="6"/>
        <v>0</v>
      </c>
      <c r="D72" s="47"/>
      <c r="E72" s="47">
        <f t="shared" si="2"/>
        <v>0</v>
      </c>
      <c r="F72" s="50"/>
      <c r="G72" s="42">
        <f t="shared" si="0"/>
        <v>0</v>
      </c>
      <c r="H72" s="36"/>
      <c r="I72" s="36">
        <f t="shared" ref="I72:I98" si="7">G72+H72</f>
        <v>0</v>
      </c>
    </row>
    <row r="73" spans="1:9" ht="110.25" hidden="1" x14ac:dyDescent="0.25">
      <c r="A73" s="10" t="s">
        <v>118</v>
      </c>
      <c r="B73" s="11" t="s">
        <v>119</v>
      </c>
      <c r="C73" s="49"/>
      <c r="D73" s="47"/>
      <c r="E73" s="47">
        <f t="shared" si="2"/>
        <v>0</v>
      </c>
      <c r="F73" s="50"/>
      <c r="G73" s="42">
        <f t="shared" si="0"/>
        <v>0</v>
      </c>
      <c r="H73" s="36"/>
      <c r="I73" s="36">
        <f t="shared" si="7"/>
        <v>0</v>
      </c>
    </row>
    <row r="74" spans="1:9" ht="63" x14ac:dyDescent="0.25">
      <c r="A74" s="10" t="s">
        <v>120</v>
      </c>
      <c r="B74" s="11" t="s">
        <v>121</v>
      </c>
      <c r="C74" s="49">
        <f>C75+C77</f>
        <v>1050</v>
      </c>
      <c r="D74" s="47"/>
      <c r="E74" s="47">
        <f t="shared" si="2"/>
        <v>1050</v>
      </c>
      <c r="F74" s="50"/>
      <c r="G74" s="42">
        <f t="shared" si="0"/>
        <v>1050</v>
      </c>
      <c r="H74" s="36">
        <v>832.39499999999998</v>
      </c>
      <c r="I74" s="36">
        <f t="shared" si="7"/>
        <v>1882.395</v>
      </c>
    </row>
    <row r="75" spans="1:9" ht="21.75" hidden="1" customHeight="1" x14ac:dyDescent="0.25">
      <c r="A75" s="10" t="s">
        <v>122</v>
      </c>
      <c r="B75" s="11" t="s">
        <v>123</v>
      </c>
      <c r="C75" s="49">
        <f t="shared" ref="C75" si="8">C76</f>
        <v>0</v>
      </c>
      <c r="D75" s="47"/>
      <c r="E75" s="47">
        <f t="shared" si="2"/>
        <v>0</v>
      </c>
      <c r="F75" s="50"/>
      <c r="G75" s="42">
        <f t="shared" ref="G75:G96" si="9">E75+F75</f>
        <v>0</v>
      </c>
      <c r="H75" s="36"/>
      <c r="I75" s="36">
        <f t="shared" si="7"/>
        <v>0</v>
      </c>
    </row>
    <row r="76" spans="1:9" ht="24.75" hidden="1" customHeight="1" x14ac:dyDescent="0.25">
      <c r="A76" s="10" t="s">
        <v>124</v>
      </c>
      <c r="B76" s="11" t="s">
        <v>125</v>
      </c>
      <c r="C76" s="49">
        <v>0</v>
      </c>
      <c r="D76" s="47"/>
      <c r="E76" s="47">
        <f t="shared" si="2"/>
        <v>0</v>
      </c>
      <c r="F76" s="50"/>
      <c r="G76" s="42">
        <f t="shared" si="9"/>
        <v>0</v>
      </c>
      <c r="H76" s="36"/>
      <c r="I76" s="36">
        <f t="shared" si="7"/>
        <v>0</v>
      </c>
    </row>
    <row r="77" spans="1:9" ht="63" customHeight="1" x14ac:dyDescent="0.25">
      <c r="A77" s="10" t="s">
        <v>126</v>
      </c>
      <c r="B77" s="11" t="s">
        <v>127</v>
      </c>
      <c r="C77" s="49">
        <f>C78</f>
        <v>1050</v>
      </c>
      <c r="D77" s="47"/>
      <c r="E77" s="47">
        <f t="shared" si="2"/>
        <v>1050</v>
      </c>
      <c r="F77" s="50">
        <f>F78</f>
        <v>0</v>
      </c>
      <c r="G77" s="42">
        <f t="shared" si="9"/>
        <v>1050</v>
      </c>
      <c r="H77" s="36">
        <v>832.39499999999998</v>
      </c>
      <c r="I77" s="36">
        <f t="shared" si="7"/>
        <v>1882.395</v>
      </c>
    </row>
    <row r="78" spans="1:9" ht="70.5" customHeight="1" x14ac:dyDescent="0.25">
      <c r="A78" s="10" t="s">
        <v>128</v>
      </c>
      <c r="B78" s="11" t="s">
        <v>129</v>
      </c>
      <c r="C78" s="49">
        <v>1050</v>
      </c>
      <c r="D78" s="47"/>
      <c r="E78" s="47">
        <f t="shared" si="2"/>
        <v>1050</v>
      </c>
      <c r="F78" s="50"/>
      <c r="G78" s="42">
        <f t="shared" si="9"/>
        <v>1050</v>
      </c>
      <c r="H78" s="36">
        <v>832.39499999999998</v>
      </c>
      <c r="I78" s="36">
        <f t="shared" si="7"/>
        <v>1882.395</v>
      </c>
    </row>
    <row r="79" spans="1:9" ht="25.5" hidden="1" customHeight="1" x14ac:dyDescent="0.25">
      <c r="A79" s="10" t="s">
        <v>130</v>
      </c>
      <c r="B79" s="11" t="s">
        <v>131</v>
      </c>
      <c r="C79" s="49">
        <f t="shared" ref="C79:C80" si="10">C80</f>
        <v>0</v>
      </c>
      <c r="D79" s="47"/>
      <c r="E79" s="47">
        <f t="shared" ref="E79:E96" si="11">C79+D79</f>
        <v>0</v>
      </c>
      <c r="F79" s="50"/>
      <c r="G79" s="42">
        <f t="shared" si="9"/>
        <v>0</v>
      </c>
      <c r="H79" s="36"/>
      <c r="I79" s="36">
        <f t="shared" si="7"/>
        <v>0</v>
      </c>
    </row>
    <row r="80" spans="1:9" ht="28.5" hidden="1" customHeight="1" x14ac:dyDescent="0.25">
      <c r="A80" s="10" t="s">
        <v>132</v>
      </c>
      <c r="B80" s="11" t="s">
        <v>133</v>
      </c>
      <c r="C80" s="49">
        <f t="shared" si="10"/>
        <v>0</v>
      </c>
      <c r="D80" s="47"/>
      <c r="E80" s="47">
        <f t="shared" si="11"/>
        <v>0</v>
      </c>
      <c r="F80" s="50"/>
      <c r="G80" s="42">
        <f t="shared" si="9"/>
        <v>0</v>
      </c>
      <c r="H80" s="36"/>
      <c r="I80" s="36">
        <f t="shared" si="7"/>
        <v>0</v>
      </c>
    </row>
    <row r="81" spans="1:9" ht="32.25" hidden="1" customHeight="1" x14ac:dyDescent="0.25">
      <c r="A81" s="10" t="s">
        <v>134</v>
      </c>
      <c r="B81" s="11" t="s">
        <v>135</v>
      </c>
      <c r="C81" s="49"/>
      <c r="D81" s="47"/>
      <c r="E81" s="47">
        <f t="shared" si="11"/>
        <v>0</v>
      </c>
      <c r="F81" s="50"/>
      <c r="G81" s="42">
        <f t="shared" si="9"/>
        <v>0</v>
      </c>
      <c r="H81" s="36"/>
      <c r="I81" s="36">
        <f t="shared" si="7"/>
        <v>0</v>
      </c>
    </row>
    <row r="82" spans="1:9" x14ac:dyDescent="0.25">
      <c r="A82" s="10" t="s">
        <v>136</v>
      </c>
      <c r="B82" s="13" t="s">
        <v>137</v>
      </c>
      <c r="C82" s="49">
        <f>C83+C86+C87+C90+C95+C96+C94</f>
        <v>1580</v>
      </c>
      <c r="D82" s="47"/>
      <c r="E82" s="47">
        <f t="shared" si="11"/>
        <v>1580</v>
      </c>
      <c r="F82" s="50">
        <f>F83+F87+F90+F94+F95+F96</f>
        <v>0</v>
      </c>
      <c r="G82" s="42">
        <f t="shared" si="9"/>
        <v>1580</v>
      </c>
      <c r="H82" s="36">
        <v>278.05799999999999</v>
      </c>
      <c r="I82" s="36">
        <f t="shared" si="7"/>
        <v>1858.058</v>
      </c>
    </row>
    <row r="83" spans="1:9" ht="31.5" x14ac:dyDescent="0.25">
      <c r="A83" s="10" t="s">
        <v>138</v>
      </c>
      <c r="B83" s="14" t="s">
        <v>139</v>
      </c>
      <c r="C83" s="49">
        <f>C84+C85</f>
        <v>31</v>
      </c>
      <c r="D83" s="47"/>
      <c r="E83" s="47">
        <f t="shared" si="11"/>
        <v>31</v>
      </c>
      <c r="F83" s="50">
        <f>F84+F85</f>
        <v>0</v>
      </c>
      <c r="G83" s="42">
        <f t="shared" si="9"/>
        <v>31</v>
      </c>
      <c r="H83" s="36"/>
      <c r="I83" s="36">
        <f t="shared" si="7"/>
        <v>31</v>
      </c>
    </row>
    <row r="84" spans="1:9" ht="78.75" x14ac:dyDescent="0.25">
      <c r="A84" s="10" t="s">
        <v>140</v>
      </c>
      <c r="B84" s="14" t="s">
        <v>141</v>
      </c>
      <c r="C84" s="49">
        <v>24</v>
      </c>
      <c r="D84" s="47"/>
      <c r="E84" s="47">
        <f t="shared" si="11"/>
        <v>24</v>
      </c>
      <c r="F84" s="50"/>
      <c r="G84" s="42">
        <f t="shared" si="9"/>
        <v>24</v>
      </c>
      <c r="H84" s="36"/>
      <c r="I84" s="36">
        <f t="shared" si="7"/>
        <v>24</v>
      </c>
    </row>
    <row r="85" spans="1:9" ht="63" x14ac:dyDescent="0.25">
      <c r="A85" s="10" t="s">
        <v>142</v>
      </c>
      <c r="B85" s="14" t="s">
        <v>143</v>
      </c>
      <c r="C85" s="49">
        <v>7</v>
      </c>
      <c r="D85" s="47"/>
      <c r="E85" s="47">
        <f t="shared" si="11"/>
        <v>7</v>
      </c>
      <c r="F85" s="50"/>
      <c r="G85" s="42">
        <f t="shared" si="9"/>
        <v>7</v>
      </c>
      <c r="H85" s="36"/>
      <c r="I85" s="36">
        <f t="shared" si="7"/>
        <v>7</v>
      </c>
    </row>
    <row r="86" spans="1:9" ht="78.75" hidden="1" x14ac:dyDescent="0.25">
      <c r="A86" s="10" t="s">
        <v>144</v>
      </c>
      <c r="B86" s="14" t="s">
        <v>145</v>
      </c>
      <c r="C86" s="49"/>
      <c r="D86" s="47"/>
      <c r="E86" s="47">
        <f t="shared" si="11"/>
        <v>0</v>
      </c>
      <c r="F86" s="50"/>
      <c r="G86" s="42">
        <f t="shared" si="9"/>
        <v>0</v>
      </c>
      <c r="H86" s="36"/>
      <c r="I86" s="36">
        <f t="shared" si="7"/>
        <v>0</v>
      </c>
    </row>
    <row r="87" spans="1:9" ht="78.75" x14ac:dyDescent="0.25">
      <c r="A87" s="10" t="s">
        <v>146</v>
      </c>
      <c r="B87" s="14" t="s">
        <v>344</v>
      </c>
      <c r="C87" s="49">
        <f>C89+C88</f>
        <v>32</v>
      </c>
      <c r="D87" s="47"/>
      <c r="E87" s="47">
        <f t="shared" si="11"/>
        <v>32</v>
      </c>
      <c r="F87" s="50">
        <f>F88+F89</f>
        <v>0</v>
      </c>
      <c r="G87" s="42">
        <f t="shared" si="9"/>
        <v>32</v>
      </c>
      <c r="H87" s="36"/>
      <c r="I87" s="36">
        <f t="shared" si="7"/>
        <v>32</v>
      </c>
    </row>
    <row r="88" spans="1:9" ht="63" x14ac:dyDescent="0.25">
      <c r="A88" s="10" t="s">
        <v>267</v>
      </c>
      <c r="B88" s="14" t="s">
        <v>268</v>
      </c>
      <c r="C88" s="49">
        <v>30</v>
      </c>
      <c r="D88" s="47"/>
      <c r="E88" s="47">
        <f t="shared" si="11"/>
        <v>30</v>
      </c>
      <c r="F88" s="50"/>
      <c r="G88" s="42">
        <f t="shared" si="9"/>
        <v>30</v>
      </c>
      <c r="H88" s="36"/>
      <c r="I88" s="36">
        <f t="shared" si="7"/>
        <v>30</v>
      </c>
    </row>
    <row r="89" spans="1:9" ht="63" x14ac:dyDescent="0.25">
      <c r="A89" s="10" t="s">
        <v>147</v>
      </c>
      <c r="B89" s="14" t="s">
        <v>148</v>
      </c>
      <c r="C89" s="49">
        <v>2</v>
      </c>
      <c r="D89" s="47"/>
      <c r="E89" s="47">
        <f t="shared" si="11"/>
        <v>2</v>
      </c>
      <c r="F89" s="50"/>
      <c r="G89" s="42">
        <f t="shared" si="9"/>
        <v>2</v>
      </c>
      <c r="H89" s="36"/>
      <c r="I89" s="36">
        <f t="shared" si="7"/>
        <v>2</v>
      </c>
    </row>
    <row r="90" spans="1:9" ht="126" x14ac:dyDescent="0.25">
      <c r="A90" s="10" t="s">
        <v>149</v>
      </c>
      <c r="B90" s="14" t="s">
        <v>150</v>
      </c>
      <c r="C90" s="49">
        <f>C91+C92+C93</f>
        <v>1</v>
      </c>
      <c r="D90" s="47"/>
      <c r="E90" s="47">
        <f t="shared" si="11"/>
        <v>1</v>
      </c>
      <c r="F90" s="50">
        <f>F92</f>
        <v>0</v>
      </c>
      <c r="G90" s="42">
        <f t="shared" si="9"/>
        <v>1</v>
      </c>
      <c r="H90" s="36"/>
      <c r="I90" s="36">
        <f t="shared" si="7"/>
        <v>1</v>
      </c>
    </row>
    <row r="91" spans="1:9" ht="33.75" hidden="1" customHeight="1" x14ac:dyDescent="0.25">
      <c r="A91" s="10" t="s">
        <v>151</v>
      </c>
      <c r="B91" s="14" t="s">
        <v>152</v>
      </c>
      <c r="C91" s="52"/>
      <c r="D91" s="47"/>
      <c r="E91" s="47">
        <f t="shared" si="11"/>
        <v>0</v>
      </c>
      <c r="F91" s="50"/>
      <c r="G91" s="42">
        <f t="shared" si="9"/>
        <v>0</v>
      </c>
      <c r="H91" s="36"/>
      <c r="I91" s="36">
        <f t="shared" si="7"/>
        <v>0</v>
      </c>
    </row>
    <row r="92" spans="1:9" ht="32.25" customHeight="1" x14ac:dyDescent="0.25">
      <c r="A92" s="10" t="s">
        <v>153</v>
      </c>
      <c r="B92" s="14" t="s">
        <v>154</v>
      </c>
      <c r="C92" s="49">
        <v>1</v>
      </c>
      <c r="D92" s="47"/>
      <c r="E92" s="47">
        <f t="shared" si="11"/>
        <v>1</v>
      </c>
      <c r="F92" s="50"/>
      <c r="G92" s="42">
        <f t="shared" si="9"/>
        <v>1</v>
      </c>
      <c r="H92" s="36"/>
      <c r="I92" s="36">
        <f t="shared" si="7"/>
        <v>1</v>
      </c>
    </row>
    <row r="93" spans="1:9" ht="33" hidden="1" customHeight="1" x14ac:dyDescent="0.25">
      <c r="A93" s="10" t="s">
        <v>155</v>
      </c>
      <c r="B93" s="14" t="s">
        <v>156</v>
      </c>
      <c r="C93" s="49"/>
      <c r="D93" s="47"/>
      <c r="E93" s="47">
        <f t="shared" si="11"/>
        <v>0</v>
      </c>
      <c r="F93" s="50"/>
      <c r="G93" s="42">
        <f t="shared" si="9"/>
        <v>0</v>
      </c>
      <c r="H93" s="36"/>
      <c r="I93" s="36">
        <f t="shared" si="7"/>
        <v>0</v>
      </c>
    </row>
    <row r="94" spans="1:9" ht="63" x14ac:dyDescent="0.25">
      <c r="A94" s="10" t="s">
        <v>157</v>
      </c>
      <c r="B94" s="14" t="s">
        <v>158</v>
      </c>
      <c r="C94" s="49">
        <v>791</v>
      </c>
      <c r="D94" s="47"/>
      <c r="E94" s="47">
        <f t="shared" si="11"/>
        <v>791</v>
      </c>
      <c r="F94" s="50"/>
      <c r="G94" s="42">
        <f t="shared" si="9"/>
        <v>791</v>
      </c>
      <c r="H94" s="36"/>
      <c r="I94" s="36">
        <f t="shared" si="7"/>
        <v>791</v>
      </c>
    </row>
    <row r="95" spans="1:9" ht="78.75" x14ac:dyDescent="0.25">
      <c r="A95" s="10" t="s">
        <v>159</v>
      </c>
      <c r="B95" s="14" t="s">
        <v>160</v>
      </c>
      <c r="C95" s="49">
        <v>150</v>
      </c>
      <c r="D95" s="47"/>
      <c r="E95" s="47">
        <f t="shared" si="11"/>
        <v>150</v>
      </c>
      <c r="F95" s="50"/>
      <c r="G95" s="42">
        <f t="shared" si="9"/>
        <v>150</v>
      </c>
      <c r="H95" s="36"/>
      <c r="I95" s="36">
        <f t="shared" si="7"/>
        <v>150</v>
      </c>
    </row>
    <row r="96" spans="1:9" ht="45" customHeight="1" x14ac:dyDescent="0.25">
      <c r="A96" s="10" t="s">
        <v>161</v>
      </c>
      <c r="B96" s="14" t="s">
        <v>162</v>
      </c>
      <c r="C96" s="49">
        <f>480+95</f>
        <v>575</v>
      </c>
      <c r="D96" s="47"/>
      <c r="E96" s="47">
        <f t="shared" si="11"/>
        <v>575</v>
      </c>
      <c r="F96" s="50"/>
      <c r="G96" s="42">
        <f t="shared" si="9"/>
        <v>575</v>
      </c>
      <c r="H96" s="36"/>
      <c r="I96" s="36">
        <f t="shared" si="7"/>
        <v>575</v>
      </c>
    </row>
    <row r="97" spans="1:12" ht="30" customHeight="1" x14ac:dyDescent="0.25">
      <c r="A97" s="10" t="s">
        <v>163</v>
      </c>
      <c r="B97" s="11" t="s">
        <v>164</v>
      </c>
      <c r="C97" s="49">
        <f t="shared" ref="C97" si="12">C98</f>
        <v>0</v>
      </c>
      <c r="D97" s="47"/>
      <c r="E97" s="47"/>
      <c r="F97" s="50"/>
      <c r="G97" s="42"/>
      <c r="H97" s="36">
        <v>16.399999999999999</v>
      </c>
      <c r="I97" s="36">
        <f t="shared" si="7"/>
        <v>16.399999999999999</v>
      </c>
    </row>
    <row r="98" spans="1:12" ht="30" customHeight="1" x14ac:dyDescent="0.25">
      <c r="A98" s="10" t="s">
        <v>165</v>
      </c>
      <c r="B98" s="11" t="s">
        <v>166</v>
      </c>
      <c r="C98" s="49"/>
      <c r="D98" s="47"/>
      <c r="E98" s="47"/>
      <c r="F98" s="50"/>
      <c r="G98" s="42"/>
      <c r="H98" s="36">
        <v>16.399999999999999</v>
      </c>
      <c r="I98" s="36">
        <f t="shared" si="7"/>
        <v>16.399999999999999</v>
      </c>
    </row>
    <row r="99" spans="1:12" x14ac:dyDescent="0.25">
      <c r="A99" s="10" t="s">
        <v>167</v>
      </c>
      <c r="B99" s="11" t="s">
        <v>168</v>
      </c>
      <c r="C99" s="49">
        <f>C100+C187</f>
        <v>317312</v>
      </c>
      <c r="D99" s="49">
        <f>D100+D187+D184</f>
        <v>37066.188770000001</v>
      </c>
      <c r="E99" s="49">
        <f>E100+E187+E184</f>
        <v>354378.18877000001</v>
      </c>
      <c r="F99" s="50">
        <f>F100+F184+F187</f>
        <v>72745.59</v>
      </c>
      <c r="G99" s="42">
        <f>E99+F99</f>
        <v>427123.77876999998</v>
      </c>
      <c r="H99" s="36">
        <f>H100</f>
        <v>35960.100700000003</v>
      </c>
      <c r="I99" s="36">
        <f>G99+H99</f>
        <v>463083.87946999999</v>
      </c>
      <c r="J99" s="12"/>
      <c r="L99" s="12"/>
    </row>
    <row r="100" spans="1:12" ht="47.25" x14ac:dyDescent="0.25">
      <c r="A100" s="10" t="s">
        <v>169</v>
      </c>
      <c r="B100" s="11" t="s">
        <v>170</v>
      </c>
      <c r="C100" s="49">
        <f>C101+C108+C140+C179</f>
        <v>317312</v>
      </c>
      <c r="D100" s="49">
        <f>D101+D108+D140+D179</f>
        <v>38453.533530000001</v>
      </c>
      <c r="E100" s="49">
        <f>E101+E108+E140+E179</f>
        <v>355765.53353000002</v>
      </c>
      <c r="F100" s="50">
        <f>F101+F108+F140+F179</f>
        <v>71245.59</v>
      </c>
      <c r="G100" s="42">
        <f t="shared" ref="G100:G168" si="13">E100+F100</f>
        <v>427011.12352999998</v>
      </c>
      <c r="H100" s="36">
        <f>H101+H112+H118+H122+H155+H178+H172</f>
        <v>35960.100700000003</v>
      </c>
      <c r="I100" s="36">
        <f t="shared" ref="I100:I105" si="14">G100+H100</f>
        <v>462971.22422999999</v>
      </c>
      <c r="J100" s="12"/>
      <c r="L100" s="12"/>
    </row>
    <row r="101" spans="1:12" ht="31.5" x14ac:dyDescent="0.25">
      <c r="A101" s="10" t="s">
        <v>171</v>
      </c>
      <c r="B101" s="11" t="s">
        <v>172</v>
      </c>
      <c r="C101" s="49">
        <f>C102+C104+C106</f>
        <v>130724</v>
      </c>
      <c r="D101" s="49">
        <f>D102+D104+D106</f>
        <v>1462</v>
      </c>
      <c r="E101" s="49">
        <f>C101+D101</f>
        <v>132186</v>
      </c>
      <c r="F101" s="50">
        <f>F102+F104</f>
        <v>673</v>
      </c>
      <c r="G101" s="42">
        <f>E101+F101</f>
        <v>132859</v>
      </c>
      <c r="H101" s="36">
        <f>H104</f>
        <v>3870</v>
      </c>
      <c r="I101" s="36">
        <f t="shared" si="14"/>
        <v>136729</v>
      </c>
    </row>
    <row r="102" spans="1:12" ht="18" customHeight="1" x14ac:dyDescent="0.25">
      <c r="A102" s="10" t="s">
        <v>173</v>
      </c>
      <c r="B102" s="11" t="s">
        <v>174</v>
      </c>
      <c r="C102" s="49">
        <f>C103</f>
        <v>130724</v>
      </c>
      <c r="D102" s="49"/>
      <c r="E102" s="49">
        <f>E103</f>
        <v>130724</v>
      </c>
      <c r="F102" s="56">
        <f>F103</f>
        <v>0</v>
      </c>
      <c r="G102" s="42">
        <f t="shared" si="13"/>
        <v>130724</v>
      </c>
      <c r="H102" s="36"/>
      <c r="I102" s="36">
        <f t="shared" si="14"/>
        <v>130724</v>
      </c>
    </row>
    <row r="103" spans="1:12" ht="36" customHeight="1" x14ac:dyDescent="0.25">
      <c r="A103" s="10" t="s">
        <v>175</v>
      </c>
      <c r="B103" s="11" t="s">
        <v>176</v>
      </c>
      <c r="C103" s="52">
        <f>124745.8+5978.2</f>
        <v>130724</v>
      </c>
      <c r="D103" s="49"/>
      <c r="E103" s="49">
        <f t="shared" ref="E103" si="15">C103+D103</f>
        <v>130724</v>
      </c>
      <c r="F103" s="50"/>
      <c r="G103" s="42">
        <f t="shared" si="13"/>
        <v>130724</v>
      </c>
      <c r="H103" s="36"/>
      <c r="I103" s="36">
        <f t="shared" si="14"/>
        <v>130724</v>
      </c>
      <c r="J103" s="15"/>
      <c r="K103" s="15"/>
    </row>
    <row r="104" spans="1:12" ht="51" customHeight="1" x14ac:dyDescent="0.25">
      <c r="A104" s="10" t="s">
        <v>274</v>
      </c>
      <c r="B104" s="11" t="s">
        <v>177</v>
      </c>
      <c r="C104" s="52">
        <f>C105</f>
        <v>0</v>
      </c>
      <c r="D104" s="49">
        <f>D105</f>
        <v>1462</v>
      </c>
      <c r="E104" s="47">
        <f>C104+D104</f>
        <v>1462</v>
      </c>
      <c r="F104" s="50">
        <v>673</v>
      </c>
      <c r="G104" s="42">
        <f t="shared" si="13"/>
        <v>2135</v>
      </c>
      <c r="H104" s="36">
        <v>3870</v>
      </c>
      <c r="I104" s="36">
        <f t="shared" si="14"/>
        <v>6005</v>
      </c>
      <c r="J104" s="15"/>
      <c r="K104" s="15"/>
    </row>
    <row r="105" spans="1:12" ht="45" customHeight="1" x14ac:dyDescent="0.25">
      <c r="A105" s="10" t="s">
        <v>275</v>
      </c>
      <c r="B105" s="11" t="s">
        <v>178</v>
      </c>
      <c r="C105" s="52"/>
      <c r="D105" s="49">
        <f>150+1312</f>
        <v>1462</v>
      </c>
      <c r="E105" s="47">
        <f>C105+D105</f>
        <v>1462</v>
      </c>
      <c r="F105" s="50">
        <v>673</v>
      </c>
      <c r="G105" s="42">
        <f t="shared" si="13"/>
        <v>2135</v>
      </c>
      <c r="H105" s="36">
        <v>3870</v>
      </c>
      <c r="I105" s="36">
        <f t="shared" si="14"/>
        <v>6005</v>
      </c>
      <c r="J105" s="15"/>
      <c r="K105" s="15"/>
    </row>
    <row r="106" spans="1:12" ht="44.25" hidden="1" customHeight="1" x14ac:dyDescent="0.25">
      <c r="A106" s="10" t="s">
        <v>179</v>
      </c>
      <c r="B106" s="11" t="s">
        <v>180</v>
      </c>
      <c r="C106" s="52">
        <f>SUM(C107)</f>
        <v>0</v>
      </c>
      <c r="D106" s="49"/>
      <c r="E106" s="47">
        <f t="shared" ref="E106" si="16">C106+D106</f>
        <v>0</v>
      </c>
      <c r="F106" s="50"/>
      <c r="G106" s="42">
        <f t="shared" si="13"/>
        <v>0</v>
      </c>
      <c r="H106" s="64"/>
      <c r="I106" s="64"/>
      <c r="J106" s="15"/>
      <c r="K106" s="15"/>
    </row>
    <row r="107" spans="1:12" ht="45" hidden="1" customHeight="1" x14ac:dyDescent="0.25">
      <c r="A107" s="10" t="s">
        <v>181</v>
      </c>
      <c r="B107" s="11" t="s">
        <v>182</v>
      </c>
      <c r="C107" s="52"/>
      <c r="D107" s="49"/>
      <c r="E107" s="47" t="s">
        <v>276</v>
      </c>
      <c r="F107" s="50"/>
      <c r="G107" s="42" t="e">
        <f t="shared" si="13"/>
        <v>#VALUE!</v>
      </c>
      <c r="H107" s="64"/>
      <c r="I107" s="64"/>
      <c r="J107" s="15"/>
      <c r="K107" s="15"/>
    </row>
    <row r="108" spans="1:12" ht="43.5" customHeight="1" x14ac:dyDescent="0.25">
      <c r="A108" s="10" t="s">
        <v>183</v>
      </c>
      <c r="B108" s="11" t="s">
        <v>184</v>
      </c>
      <c r="C108" s="52">
        <f>C122+C120</f>
        <v>7409</v>
      </c>
      <c r="D108" s="49">
        <f>D112+D114+D116+D118+D122+D120</f>
        <v>37000.223530000003</v>
      </c>
      <c r="E108" s="47">
        <f>C108+D108</f>
        <v>44409.223530000003</v>
      </c>
      <c r="F108" s="50">
        <f>F112+F114+F116+F118+F120+F122</f>
        <v>55553.93</v>
      </c>
      <c r="G108" s="42">
        <f t="shared" si="13"/>
        <v>99963.153530000011</v>
      </c>
      <c r="H108" s="39">
        <f>H112+H118+H122</f>
        <v>15111.4</v>
      </c>
      <c r="I108" s="36">
        <f>G108+H108</f>
        <v>115074.55353</v>
      </c>
      <c r="J108" s="15"/>
      <c r="K108" s="15"/>
    </row>
    <row r="109" spans="1:12" ht="31.5" hidden="1" x14ac:dyDescent="0.25">
      <c r="A109" s="10" t="s">
        <v>185</v>
      </c>
      <c r="B109" s="11" t="s">
        <v>186</v>
      </c>
      <c r="C109" s="49">
        <f>SUM(C110)</f>
        <v>0</v>
      </c>
      <c r="D109" s="49">
        <f>D110</f>
        <v>0</v>
      </c>
      <c r="E109" s="47">
        <f>C109+D109</f>
        <v>0</v>
      </c>
      <c r="F109" s="50"/>
      <c r="G109" s="42">
        <f t="shared" si="13"/>
        <v>0</v>
      </c>
      <c r="H109" s="64"/>
      <c r="I109" s="64"/>
      <c r="J109" s="15"/>
      <c r="K109" s="15"/>
    </row>
    <row r="110" spans="1:12" ht="31.5" hidden="1" x14ac:dyDescent="0.25">
      <c r="A110" s="10" t="s">
        <v>269</v>
      </c>
      <c r="B110" s="11" t="s">
        <v>187</v>
      </c>
      <c r="C110" s="49">
        <f>C111</f>
        <v>0</v>
      </c>
      <c r="D110" s="49">
        <f>D111</f>
        <v>0</v>
      </c>
      <c r="E110" s="47">
        <f t="shared" ref="E110:E111" si="17">C110+D110</f>
        <v>0</v>
      </c>
      <c r="F110" s="50"/>
      <c r="G110" s="42">
        <f t="shared" si="13"/>
        <v>0</v>
      </c>
      <c r="H110" s="64"/>
      <c r="I110" s="64"/>
      <c r="J110" s="15"/>
      <c r="K110" s="15"/>
    </row>
    <row r="111" spans="1:12" ht="108.75" hidden="1" customHeight="1" x14ac:dyDescent="0.25">
      <c r="A111" s="10"/>
      <c r="B111" s="18" t="s">
        <v>265</v>
      </c>
      <c r="C111" s="49"/>
      <c r="D111" s="49"/>
      <c r="E111" s="47">
        <f t="shared" si="17"/>
        <v>0</v>
      </c>
      <c r="F111" s="50"/>
      <c r="G111" s="42">
        <f t="shared" si="13"/>
        <v>0</v>
      </c>
      <c r="H111" s="36"/>
      <c r="I111" s="36">
        <f t="shared" ref="I111:I140" si="18">G111+H111</f>
        <v>0</v>
      </c>
      <c r="J111" s="15"/>
      <c r="K111" s="15"/>
    </row>
    <row r="112" spans="1:12" ht="78.75" customHeight="1" x14ac:dyDescent="0.25">
      <c r="A112" s="10" t="s">
        <v>287</v>
      </c>
      <c r="B112" s="11" t="s">
        <v>188</v>
      </c>
      <c r="C112" s="49">
        <f>SUM(C113)</f>
        <v>0</v>
      </c>
      <c r="D112" s="49">
        <f>D113</f>
        <v>10000</v>
      </c>
      <c r="E112" s="47">
        <f>C112+D112</f>
        <v>10000</v>
      </c>
      <c r="F112" s="50">
        <f>F113</f>
        <v>354.5</v>
      </c>
      <c r="G112" s="42">
        <f t="shared" si="13"/>
        <v>10354.5</v>
      </c>
      <c r="H112" s="36">
        <f>-354.5+15000</f>
        <v>14645.5</v>
      </c>
      <c r="I112" s="36">
        <f t="shared" si="18"/>
        <v>25000</v>
      </c>
      <c r="J112" s="15"/>
      <c r="K112" s="15"/>
    </row>
    <row r="113" spans="1:11" ht="71.25" customHeight="1" x14ac:dyDescent="0.25">
      <c r="A113" s="10" t="s">
        <v>286</v>
      </c>
      <c r="B113" s="11" t="s">
        <v>189</v>
      </c>
      <c r="C113" s="49"/>
      <c r="D113" s="49">
        <f>9500+500</f>
        <v>10000</v>
      </c>
      <c r="E113" s="47">
        <f>C113+D113</f>
        <v>10000</v>
      </c>
      <c r="F113" s="50">
        <v>354.5</v>
      </c>
      <c r="G113" s="42">
        <f t="shared" si="13"/>
        <v>10354.5</v>
      </c>
      <c r="H113" s="36">
        <f>-354.5+15000</f>
        <v>14645.5</v>
      </c>
      <c r="I113" s="36">
        <f t="shared" si="18"/>
        <v>25000</v>
      </c>
      <c r="J113" s="15"/>
      <c r="K113" s="15"/>
    </row>
    <row r="114" spans="1:11" ht="71.25" customHeight="1" x14ac:dyDescent="0.25">
      <c r="A114" s="10" t="s">
        <v>290</v>
      </c>
      <c r="B114" s="11" t="s">
        <v>312</v>
      </c>
      <c r="C114" s="49"/>
      <c r="D114" s="49">
        <f>D115</f>
        <v>3499.8597</v>
      </c>
      <c r="E114" s="47">
        <f t="shared" ref="E114:E115" si="19">C114+D114</f>
        <v>3499.8597</v>
      </c>
      <c r="F114" s="50">
        <f>F115</f>
        <v>0</v>
      </c>
      <c r="G114" s="42">
        <f t="shared" si="13"/>
        <v>3499.8597</v>
      </c>
      <c r="H114" s="36"/>
      <c r="I114" s="36">
        <f t="shared" si="18"/>
        <v>3499.8597</v>
      </c>
      <c r="J114" s="15"/>
      <c r="K114" s="15"/>
    </row>
    <row r="115" spans="1:11" ht="71.25" customHeight="1" x14ac:dyDescent="0.25">
      <c r="A115" s="10" t="s">
        <v>288</v>
      </c>
      <c r="B115" s="11" t="s">
        <v>313</v>
      </c>
      <c r="C115" s="49"/>
      <c r="D115" s="49">
        <f>3324.86672+174.99298</f>
        <v>3499.8597</v>
      </c>
      <c r="E115" s="47">
        <f t="shared" si="19"/>
        <v>3499.8597</v>
      </c>
      <c r="F115" s="50"/>
      <c r="G115" s="42">
        <f t="shared" si="13"/>
        <v>3499.8597</v>
      </c>
      <c r="H115" s="36"/>
      <c r="I115" s="36">
        <f t="shared" si="18"/>
        <v>3499.8597</v>
      </c>
      <c r="J115" s="15"/>
      <c r="K115" s="15"/>
    </row>
    <row r="116" spans="1:11" ht="63.75" customHeight="1" x14ac:dyDescent="0.25">
      <c r="A116" s="10" t="s">
        <v>278</v>
      </c>
      <c r="B116" s="11" t="s">
        <v>321</v>
      </c>
      <c r="C116" s="49">
        <f>C117</f>
        <v>0</v>
      </c>
      <c r="D116" s="49">
        <f>D117</f>
        <v>1706.51721</v>
      </c>
      <c r="E116" s="47">
        <f t="shared" ref="E116:E121" si="20">C116+D116</f>
        <v>1706.51721</v>
      </c>
      <c r="F116" s="50">
        <f>F117</f>
        <v>0</v>
      </c>
      <c r="G116" s="42">
        <f t="shared" si="13"/>
        <v>1706.51721</v>
      </c>
      <c r="H116" s="36"/>
      <c r="I116" s="36">
        <f t="shared" si="18"/>
        <v>1706.51721</v>
      </c>
      <c r="J116" s="15"/>
      <c r="K116" s="15"/>
    </row>
    <row r="117" spans="1:11" ht="72" customHeight="1" x14ac:dyDescent="0.25">
      <c r="A117" s="10" t="s">
        <v>277</v>
      </c>
      <c r="B117" s="11" t="s">
        <v>322</v>
      </c>
      <c r="C117" s="49"/>
      <c r="D117" s="49">
        <f>1621.19135+85.32586</f>
        <v>1706.51721</v>
      </c>
      <c r="E117" s="47">
        <f t="shared" si="20"/>
        <v>1706.51721</v>
      </c>
      <c r="F117" s="50"/>
      <c r="G117" s="42">
        <f t="shared" si="13"/>
        <v>1706.51721</v>
      </c>
      <c r="H117" s="36"/>
      <c r="I117" s="36">
        <f t="shared" si="18"/>
        <v>1706.51721</v>
      </c>
      <c r="J117" s="15"/>
      <c r="K117" s="15"/>
    </row>
    <row r="118" spans="1:11" ht="64.5" customHeight="1" x14ac:dyDescent="0.25">
      <c r="A118" s="10" t="s">
        <v>279</v>
      </c>
      <c r="B118" s="11" t="s">
        <v>190</v>
      </c>
      <c r="C118" s="49">
        <f>C119</f>
        <v>0</v>
      </c>
      <c r="D118" s="49">
        <f>D119</f>
        <v>3021.3062300000001</v>
      </c>
      <c r="E118" s="47">
        <f t="shared" si="20"/>
        <v>3021.3062300000001</v>
      </c>
      <c r="F118" s="50">
        <f>F119</f>
        <v>0</v>
      </c>
      <c r="G118" s="42">
        <f t="shared" si="13"/>
        <v>3021.3062300000001</v>
      </c>
      <c r="H118" s="36">
        <v>-50</v>
      </c>
      <c r="I118" s="36">
        <f t="shared" si="18"/>
        <v>2971.3062300000001</v>
      </c>
      <c r="J118" s="15"/>
      <c r="K118" s="15"/>
    </row>
    <row r="119" spans="1:11" ht="64.5" customHeight="1" x14ac:dyDescent="0.25">
      <c r="A119" s="10" t="s">
        <v>289</v>
      </c>
      <c r="B119" s="11" t="s">
        <v>191</v>
      </c>
      <c r="C119" s="49"/>
      <c r="D119" s="49">
        <f>10.41729+14.58271+6.09091+0.32057+45.00001+2.36842+100+2700.4+142.12632</f>
        <v>3021.3062300000001</v>
      </c>
      <c r="E119" s="47">
        <f t="shared" si="20"/>
        <v>3021.3062300000001</v>
      </c>
      <c r="F119" s="50"/>
      <c r="G119" s="42">
        <f t="shared" si="13"/>
        <v>3021.3062300000001</v>
      </c>
      <c r="H119" s="36">
        <v>-50</v>
      </c>
      <c r="I119" s="36">
        <f t="shared" si="18"/>
        <v>2971.3062300000001</v>
      </c>
      <c r="J119" s="15"/>
      <c r="K119" s="15"/>
    </row>
    <row r="120" spans="1:11" ht="53.25" customHeight="1" x14ac:dyDescent="0.25">
      <c r="A120" s="10" t="s">
        <v>310</v>
      </c>
      <c r="B120" s="11" t="s">
        <v>345</v>
      </c>
      <c r="C120" s="49">
        <f>C121</f>
        <v>3074.1</v>
      </c>
      <c r="D120" s="49">
        <f>D121</f>
        <v>3.8999999999999999E-4</v>
      </c>
      <c r="E120" s="47">
        <f t="shared" si="20"/>
        <v>3074.1003900000001</v>
      </c>
      <c r="F120" s="50">
        <f>F121</f>
        <v>0</v>
      </c>
      <c r="G120" s="42">
        <f t="shared" si="13"/>
        <v>3074.1003900000001</v>
      </c>
      <c r="H120" s="36"/>
      <c r="I120" s="36">
        <f t="shared" si="18"/>
        <v>3074.1003900000001</v>
      </c>
      <c r="J120" s="15"/>
      <c r="K120" s="15"/>
    </row>
    <row r="121" spans="1:11" ht="37.5" customHeight="1" x14ac:dyDescent="0.25">
      <c r="A121" s="10" t="s">
        <v>311</v>
      </c>
      <c r="B121" s="11" t="s">
        <v>346</v>
      </c>
      <c r="C121" s="49">
        <v>3074.1</v>
      </c>
      <c r="D121" s="49">
        <v>3.8999999999999999E-4</v>
      </c>
      <c r="E121" s="47">
        <f t="shared" si="20"/>
        <v>3074.1003900000001</v>
      </c>
      <c r="F121" s="50"/>
      <c r="G121" s="42">
        <f t="shared" si="13"/>
        <v>3074.1003900000001</v>
      </c>
      <c r="H121" s="36"/>
      <c r="I121" s="36">
        <f t="shared" si="18"/>
        <v>3074.1003900000001</v>
      </c>
      <c r="J121" s="15"/>
      <c r="K121" s="15"/>
    </row>
    <row r="122" spans="1:11" x14ac:dyDescent="0.25">
      <c r="A122" s="10" t="s">
        <v>192</v>
      </c>
      <c r="B122" s="11" t="s">
        <v>193</v>
      </c>
      <c r="C122" s="49">
        <f>C123</f>
        <v>4334.8999999999996</v>
      </c>
      <c r="D122" s="49">
        <f>D123</f>
        <v>18772.54</v>
      </c>
      <c r="E122" s="47">
        <f>E123</f>
        <v>23107.440000000002</v>
      </c>
      <c r="F122" s="50">
        <f>F123</f>
        <v>55199.43</v>
      </c>
      <c r="G122" s="42">
        <f t="shared" si="13"/>
        <v>78306.87</v>
      </c>
      <c r="H122" s="36">
        <f>H123</f>
        <v>515.89999999999964</v>
      </c>
      <c r="I122" s="36">
        <f t="shared" si="18"/>
        <v>78822.76999999999</v>
      </c>
      <c r="J122" s="15"/>
      <c r="K122" s="15"/>
    </row>
    <row r="123" spans="1:11" ht="14.25" customHeight="1" x14ac:dyDescent="0.25">
      <c r="A123" s="10" t="s">
        <v>194</v>
      </c>
      <c r="B123" s="11" t="s">
        <v>195</v>
      </c>
      <c r="C123" s="49">
        <f>C128+C130+C134</f>
        <v>4334.8999999999996</v>
      </c>
      <c r="D123" s="49">
        <f>D124+D125+D126+D127+D128+D129+D130+D131+D132+D133+D134</f>
        <v>18772.54</v>
      </c>
      <c r="E123" s="47">
        <f>C123+D123</f>
        <v>23107.440000000002</v>
      </c>
      <c r="F123" s="50">
        <f>F124+F125+F126+F127+F128+F129+F130+F131+F132+F133+F134+F135+F136+F137+F138+F139</f>
        <v>55199.43</v>
      </c>
      <c r="G123" s="42">
        <f t="shared" si="13"/>
        <v>78306.87</v>
      </c>
      <c r="H123" s="36">
        <f>H124+H127+H128+H129+H130+H131+H132+H133+H134+H135+H136+H137+H138+H139</f>
        <v>515.89999999999964</v>
      </c>
      <c r="I123" s="36">
        <f t="shared" si="18"/>
        <v>78822.76999999999</v>
      </c>
      <c r="J123" s="15"/>
      <c r="K123" s="15"/>
    </row>
    <row r="124" spans="1:11" ht="84" customHeight="1" x14ac:dyDescent="0.25">
      <c r="A124" s="16" t="s">
        <v>294</v>
      </c>
      <c r="B124" s="17" t="s">
        <v>196</v>
      </c>
      <c r="C124" s="49"/>
      <c r="D124" s="49">
        <v>20</v>
      </c>
      <c r="E124" s="47">
        <f>C124+D124</f>
        <v>20</v>
      </c>
      <c r="F124" s="50"/>
      <c r="G124" s="42">
        <f t="shared" si="13"/>
        <v>20</v>
      </c>
      <c r="H124" s="36"/>
      <c r="I124" s="36">
        <f t="shared" si="18"/>
        <v>20</v>
      </c>
      <c r="J124" s="15"/>
      <c r="K124" s="15"/>
    </row>
    <row r="125" spans="1:11" ht="61.5" hidden="1" customHeight="1" x14ac:dyDescent="0.25">
      <c r="A125" s="16"/>
      <c r="B125" s="17" t="s">
        <v>197</v>
      </c>
      <c r="C125" s="49"/>
      <c r="D125" s="49"/>
      <c r="E125" s="47">
        <f t="shared" ref="E125:E134" si="21">C125+D125</f>
        <v>0</v>
      </c>
      <c r="F125" s="50"/>
      <c r="G125" s="42">
        <f t="shared" si="13"/>
        <v>0</v>
      </c>
      <c r="H125" s="36"/>
      <c r="I125" s="36">
        <f t="shared" si="18"/>
        <v>0</v>
      </c>
      <c r="J125" s="15"/>
      <c r="K125" s="15"/>
    </row>
    <row r="126" spans="1:11" ht="76.5" hidden="1" customHeight="1" x14ac:dyDescent="0.25">
      <c r="A126" s="16"/>
      <c r="B126" s="17" t="s">
        <v>198</v>
      </c>
      <c r="C126" s="49"/>
      <c r="D126" s="49"/>
      <c r="E126" s="47">
        <f t="shared" si="21"/>
        <v>0</v>
      </c>
      <c r="F126" s="50"/>
      <c r="G126" s="42">
        <f t="shared" si="13"/>
        <v>0</v>
      </c>
      <c r="H126" s="36"/>
      <c r="I126" s="36">
        <f t="shared" si="18"/>
        <v>0</v>
      </c>
      <c r="J126" s="15"/>
      <c r="K126" s="15"/>
    </row>
    <row r="127" spans="1:11" ht="78" customHeight="1" x14ac:dyDescent="0.25">
      <c r="A127" s="16" t="s">
        <v>293</v>
      </c>
      <c r="B127" s="17" t="s">
        <v>347</v>
      </c>
      <c r="C127" s="49"/>
      <c r="D127" s="49">
        <v>15025.1</v>
      </c>
      <c r="E127" s="47">
        <f t="shared" si="21"/>
        <v>15025.1</v>
      </c>
      <c r="F127" s="50">
        <v>30269.4</v>
      </c>
      <c r="G127" s="42">
        <f t="shared" si="13"/>
        <v>45294.5</v>
      </c>
      <c r="H127" s="36">
        <v>7203.9</v>
      </c>
      <c r="I127" s="36">
        <f t="shared" si="18"/>
        <v>52498.400000000001</v>
      </c>
      <c r="J127" s="15"/>
      <c r="K127" s="15"/>
    </row>
    <row r="128" spans="1:11" ht="58.5" customHeight="1" x14ac:dyDescent="0.25">
      <c r="A128" s="16" t="s">
        <v>291</v>
      </c>
      <c r="B128" s="18" t="s">
        <v>199</v>
      </c>
      <c r="C128" s="49">
        <v>2562</v>
      </c>
      <c r="D128" s="49"/>
      <c r="E128" s="47">
        <f t="shared" si="21"/>
        <v>2562</v>
      </c>
      <c r="F128" s="50"/>
      <c r="G128" s="42">
        <f t="shared" si="13"/>
        <v>2562</v>
      </c>
      <c r="H128" s="36"/>
      <c r="I128" s="36">
        <f t="shared" si="18"/>
        <v>2562</v>
      </c>
      <c r="J128" s="15"/>
      <c r="K128" s="15"/>
    </row>
    <row r="129" spans="1:11" ht="110.25" x14ac:dyDescent="0.25">
      <c r="A129" s="16"/>
      <c r="B129" s="18" t="s">
        <v>348</v>
      </c>
      <c r="C129" s="49"/>
      <c r="D129" s="49"/>
      <c r="E129" s="47">
        <f t="shared" si="21"/>
        <v>0</v>
      </c>
      <c r="F129" s="50"/>
      <c r="G129" s="42">
        <f t="shared" si="13"/>
        <v>0</v>
      </c>
      <c r="H129" s="36"/>
      <c r="I129" s="36">
        <f t="shared" si="18"/>
        <v>0</v>
      </c>
      <c r="J129" s="15"/>
      <c r="K129" s="15"/>
    </row>
    <row r="130" spans="1:11" ht="77.25" customHeight="1" x14ac:dyDescent="0.25">
      <c r="A130" s="16" t="s">
        <v>292</v>
      </c>
      <c r="B130" s="18" t="s">
        <v>200</v>
      </c>
      <c r="C130" s="49">
        <v>972.9</v>
      </c>
      <c r="D130" s="49"/>
      <c r="E130" s="47">
        <f t="shared" si="21"/>
        <v>972.9</v>
      </c>
      <c r="F130" s="50"/>
      <c r="G130" s="42">
        <f t="shared" si="13"/>
        <v>972.9</v>
      </c>
      <c r="H130" s="36"/>
      <c r="I130" s="36">
        <f t="shared" si="18"/>
        <v>972.9</v>
      </c>
      <c r="J130" s="15"/>
      <c r="K130" s="15"/>
    </row>
    <row r="131" spans="1:11" ht="87.75" customHeight="1" x14ac:dyDescent="0.25">
      <c r="A131" s="16" t="s">
        <v>295</v>
      </c>
      <c r="B131" s="18" t="s">
        <v>201</v>
      </c>
      <c r="C131" s="49"/>
      <c r="D131" s="49">
        <v>365</v>
      </c>
      <c r="E131" s="47">
        <f t="shared" si="21"/>
        <v>365</v>
      </c>
      <c r="F131" s="50"/>
      <c r="G131" s="42">
        <f t="shared" si="13"/>
        <v>365</v>
      </c>
      <c r="H131" s="36"/>
      <c r="I131" s="36">
        <f t="shared" si="18"/>
        <v>365</v>
      </c>
      <c r="J131" s="15"/>
      <c r="K131" s="15"/>
    </row>
    <row r="132" spans="1:11" ht="126" x14ac:dyDescent="0.25">
      <c r="A132" s="16"/>
      <c r="B132" s="18" t="s">
        <v>349</v>
      </c>
      <c r="C132" s="49"/>
      <c r="D132" s="49"/>
      <c r="E132" s="47">
        <f t="shared" si="21"/>
        <v>0</v>
      </c>
      <c r="F132" s="50"/>
      <c r="G132" s="42">
        <f t="shared" si="13"/>
        <v>0</v>
      </c>
      <c r="H132" s="36"/>
      <c r="I132" s="36">
        <f t="shared" si="18"/>
        <v>0</v>
      </c>
      <c r="J132" s="15"/>
      <c r="K132" s="15"/>
    </row>
    <row r="133" spans="1:11" ht="110.25" x14ac:dyDescent="0.25">
      <c r="A133" s="16" t="s">
        <v>297</v>
      </c>
      <c r="B133" s="18" t="s">
        <v>202</v>
      </c>
      <c r="C133" s="49"/>
      <c r="D133" s="49">
        <v>3362.44</v>
      </c>
      <c r="E133" s="47">
        <f t="shared" si="21"/>
        <v>3362.44</v>
      </c>
      <c r="F133" s="50"/>
      <c r="G133" s="42">
        <f t="shared" si="13"/>
        <v>3362.44</v>
      </c>
      <c r="H133" s="36"/>
      <c r="I133" s="36">
        <f t="shared" si="18"/>
        <v>3362.44</v>
      </c>
      <c r="J133" s="15"/>
      <c r="K133" s="15"/>
    </row>
    <row r="134" spans="1:11" ht="78.75" x14ac:dyDescent="0.25">
      <c r="A134" s="16" t="s">
        <v>296</v>
      </c>
      <c r="B134" s="24" t="s">
        <v>266</v>
      </c>
      <c r="C134" s="49">
        <v>800</v>
      </c>
      <c r="D134" s="49"/>
      <c r="E134" s="47">
        <f t="shared" si="21"/>
        <v>800</v>
      </c>
      <c r="F134" s="50"/>
      <c r="G134" s="42">
        <f t="shared" si="13"/>
        <v>800</v>
      </c>
      <c r="H134" s="36"/>
      <c r="I134" s="36">
        <f t="shared" si="18"/>
        <v>800</v>
      </c>
      <c r="J134" s="15"/>
      <c r="K134" s="15"/>
    </row>
    <row r="135" spans="1:11" ht="110.25" x14ac:dyDescent="0.25">
      <c r="A135" s="16" t="s">
        <v>332</v>
      </c>
      <c r="B135" s="24" t="s">
        <v>350</v>
      </c>
      <c r="C135" s="49"/>
      <c r="D135" s="49"/>
      <c r="E135" s="47"/>
      <c r="F135" s="50">
        <v>1112.5999999999999</v>
      </c>
      <c r="G135" s="42">
        <v>1112.5999999999999</v>
      </c>
      <c r="H135" s="36">
        <v>582.6</v>
      </c>
      <c r="I135" s="36">
        <f t="shared" si="18"/>
        <v>1695.1999999999998</v>
      </c>
      <c r="J135" s="15"/>
      <c r="K135" s="15"/>
    </row>
    <row r="136" spans="1:11" ht="94.5" x14ac:dyDescent="0.25">
      <c r="A136" s="16" t="s">
        <v>329</v>
      </c>
      <c r="B136" s="24" t="s">
        <v>351</v>
      </c>
      <c r="C136" s="49"/>
      <c r="D136" s="49"/>
      <c r="E136" s="47"/>
      <c r="F136" s="50">
        <v>4980.2</v>
      </c>
      <c r="G136" s="42">
        <v>4980.2</v>
      </c>
      <c r="H136" s="36">
        <v>2119.4</v>
      </c>
      <c r="I136" s="36">
        <f t="shared" si="18"/>
        <v>7099.6</v>
      </c>
      <c r="J136" s="15"/>
      <c r="K136" s="15"/>
    </row>
    <row r="137" spans="1:11" ht="47.25" x14ac:dyDescent="0.25">
      <c r="A137" s="16" t="s">
        <v>334</v>
      </c>
      <c r="B137" s="24" t="s">
        <v>335</v>
      </c>
      <c r="C137" s="49"/>
      <c r="D137" s="49"/>
      <c r="E137" s="47"/>
      <c r="F137" s="50">
        <v>387.23</v>
      </c>
      <c r="G137" s="42">
        <v>387.23</v>
      </c>
      <c r="H137" s="36"/>
      <c r="I137" s="36">
        <f t="shared" si="18"/>
        <v>387.23</v>
      </c>
      <c r="J137" s="15"/>
      <c r="K137" s="15"/>
    </row>
    <row r="138" spans="1:11" s="41" customFormat="1" ht="87" customHeight="1" x14ac:dyDescent="0.25">
      <c r="A138" s="16"/>
      <c r="B138" s="18" t="s">
        <v>326</v>
      </c>
      <c r="C138" s="49"/>
      <c r="D138" s="49"/>
      <c r="E138" s="53"/>
      <c r="F138" s="50">
        <v>15000</v>
      </c>
      <c r="G138" s="42">
        <v>15000</v>
      </c>
      <c r="H138" s="45">
        <v>-15000</v>
      </c>
      <c r="I138" s="36">
        <f t="shared" si="18"/>
        <v>0</v>
      </c>
      <c r="J138" s="40"/>
      <c r="K138" s="40"/>
    </row>
    <row r="139" spans="1:11" s="41" customFormat="1" ht="63" x14ac:dyDescent="0.25">
      <c r="A139" s="16" t="s">
        <v>355</v>
      </c>
      <c r="B139" s="18" t="s">
        <v>336</v>
      </c>
      <c r="C139" s="49"/>
      <c r="D139" s="49"/>
      <c r="E139" s="53"/>
      <c r="F139" s="50">
        <v>3450</v>
      </c>
      <c r="G139" s="42">
        <v>3450</v>
      </c>
      <c r="H139" s="39">
        <v>5610</v>
      </c>
      <c r="I139" s="36">
        <f t="shared" si="18"/>
        <v>9060</v>
      </c>
      <c r="J139" s="40"/>
      <c r="K139" s="40"/>
    </row>
    <row r="140" spans="1:11" s="26" customFormat="1" ht="33.75" customHeight="1" x14ac:dyDescent="0.25">
      <c r="A140" s="22" t="s">
        <v>203</v>
      </c>
      <c r="B140" s="23" t="s">
        <v>204</v>
      </c>
      <c r="C140" s="52">
        <f>C155+C171+C173+C174</f>
        <v>179088.99999999997</v>
      </c>
      <c r="D140" s="49">
        <f>D155+D170+D172+D174+D176</f>
        <v>-8.6899999999999409</v>
      </c>
      <c r="E140" s="57">
        <f>C140+D140</f>
        <v>179080.30999999997</v>
      </c>
      <c r="F140" s="50">
        <f>F155+F170+F172+F174+F176</f>
        <v>11422.5</v>
      </c>
      <c r="G140" s="42">
        <f t="shared" si="13"/>
        <v>190502.80999999997</v>
      </c>
      <c r="H140" s="43">
        <f>H155+H172+H178</f>
        <v>16978.700699999998</v>
      </c>
      <c r="I140" s="36">
        <f t="shared" si="18"/>
        <v>207481.51069999996</v>
      </c>
      <c r="J140" s="46"/>
      <c r="K140" s="27"/>
    </row>
    <row r="141" spans="1:11" ht="37.5" hidden="1" customHeight="1" x14ac:dyDescent="0.25">
      <c r="A141" s="10" t="s">
        <v>205</v>
      </c>
      <c r="B141" s="11" t="s">
        <v>206</v>
      </c>
      <c r="C141" s="49">
        <f>C142</f>
        <v>0</v>
      </c>
      <c r="D141" s="49"/>
      <c r="E141" s="47"/>
      <c r="F141" s="50"/>
      <c r="G141" s="42">
        <f t="shared" si="13"/>
        <v>0</v>
      </c>
      <c r="H141" s="64"/>
      <c r="I141" s="64"/>
      <c r="J141" s="15"/>
      <c r="K141" s="15"/>
    </row>
    <row r="142" spans="1:11" ht="51.75" hidden="1" customHeight="1" x14ac:dyDescent="0.25">
      <c r="A142" s="10" t="s">
        <v>207</v>
      </c>
      <c r="B142" s="11" t="s">
        <v>208</v>
      </c>
      <c r="C142" s="49"/>
      <c r="D142" s="49"/>
      <c r="E142" s="47"/>
      <c r="F142" s="50"/>
      <c r="G142" s="42">
        <f t="shared" si="13"/>
        <v>0</v>
      </c>
      <c r="H142" s="64"/>
      <c r="I142" s="64"/>
      <c r="J142" s="15"/>
      <c r="K142" s="15"/>
    </row>
    <row r="143" spans="1:11" ht="33" hidden="1" customHeight="1" x14ac:dyDescent="0.25">
      <c r="A143" s="10" t="s">
        <v>209</v>
      </c>
      <c r="B143" s="11" t="s">
        <v>210</v>
      </c>
      <c r="C143" s="49">
        <f>C144</f>
        <v>0</v>
      </c>
      <c r="D143" s="49"/>
      <c r="E143" s="47"/>
      <c r="F143" s="50"/>
      <c r="G143" s="42">
        <f t="shared" si="13"/>
        <v>0</v>
      </c>
      <c r="H143" s="64"/>
      <c r="I143" s="64"/>
      <c r="J143" s="15"/>
      <c r="K143" s="15"/>
    </row>
    <row r="144" spans="1:11" ht="48" hidden="1" customHeight="1" x14ac:dyDescent="0.25">
      <c r="A144" s="10" t="s">
        <v>211</v>
      </c>
      <c r="B144" s="11" t="s">
        <v>212</v>
      </c>
      <c r="C144" s="49"/>
      <c r="D144" s="49"/>
      <c r="E144" s="47"/>
      <c r="F144" s="50"/>
      <c r="G144" s="42">
        <f t="shared" si="13"/>
        <v>0</v>
      </c>
      <c r="H144" s="64"/>
      <c r="I144" s="64"/>
      <c r="J144" s="15"/>
      <c r="K144" s="15"/>
    </row>
    <row r="145" spans="1:11" ht="57" hidden="1" customHeight="1" x14ac:dyDescent="0.25">
      <c r="A145" s="10" t="s">
        <v>213</v>
      </c>
      <c r="B145" s="11" t="s">
        <v>214</v>
      </c>
      <c r="C145" s="49">
        <f>C146</f>
        <v>0</v>
      </c>
      <c r="D145" s="49"/>
      <c r="E145" s="47"/>
      <c r="F145" s="50"/>
      <c r="G145" s="42">
        <f t="shared" si="13"/>
        <v>0</v>
      </c>
      <c r="H145" s="64"/>
      <c r="I145" s="64"/>
      <c r="J145" s="15"/>
      <c r="K145" s="15"/>
    </row>
    <row r="146" spans="1:11" ht="68.25" hidden="1" customHeight="1" x14ac:dyDescent="0.25">
      <c r="A146" s="10" t="s">
        <v>215</v>
      </c>
      <c r="B146" s="11" t="s">
        <v>216</v>
      </c>
      <c r="C146" s="49"/>
      <c r="D146" s="49"/>
      <c r="E146" s="47"/>
      <c r="F146" s="50"/>
      <c r="G146" s="42">
        <f t="shared" si="13"/>
        <v>0</v>
      </c>
      <c r="H146" s="64"/>
      <c r="I146" s="64"/>
      <c r="J146" s="15"/>
      <c r="K146" s="15"/>
    </row>
    <row r="147" spans="1:11" ht="99" hidden="1" customHeight="1" x14ac:dyDescent="0.25">
      <c r="A147" s="33" t="s">
        <v>217</v>
      </c>
      <c r="B147" s="34" t="s">
        <v>218</v>
      </c>
      <c r="C147" s="58">
        <f>SUM(C148)</f>
        <v>0</v>
      </c>
      <c r="D147" s="49"/>
      <c r="E147" s="47"/>
      <c r="F147" s="50"/>
      <c r="G147" s="42">
        <f t="shared" si="13"/>
        <v>0</v>
      </c>
      <c r="H147" s="64"/>
      <c r="I147" s="64"/>
      <c r="J147" s="15"/>
      <c r="K147" s="15"/>
    </row>
    <row r="148" spans="1:11" ht="66" hidden="1" customHeight="1" x14ac:dyDescent="0.25">
      <c r="A148" s="33" t="s">
        <v>219</v>
      </c>
      <c r="B148" s="34" t="s">
        <v>220</v>
      </c>
      <c r="C148" s="58"/>
      <c r="D148" s="49"/>
      <c r="E148" s="47"/>
      <c r="F148" s="50"/>
      <c r="G148" s="42">
        <f t="shared" si="13"/>
        <v>0</v>
      </c>
      <c r="H148" s="64"/>
      <c r="I148" s="64"/>
      <c r="J148" s="15"/>
      <c r="K148" s="15"/>
    </row>
    <row r="149" spans="1:11" ht="66" hidden="1" customHeight="1" x14ac:dyDescent="0.25">
      <c r="A149" s="10" t="s">
        <v>221</v>
      </c>
      <c r="B149" s="11" t="s">
        <v>222</v>
      </c>
      <c r="C149" s="52">
        <f>C150</f>
        <v>0</v>
      </c>
      <c r="D149" s="49"/>
      <c r="E149" s="47"/>
      <c r="F149" s="50"/>
      <c r="G149" s="42">
        <f t="shared" si="13"/>
        <v>0</v>
      </c>
      <c r="H149" s="64"/>
      <c r="I149" s="64"/>
      <c r="J149" s="15"/>
      <c r="K149" s="15"/>
    </row>
    <row r="150" spans="1:11" ht="62.25" hidden="1" customHeight="1" x14ac:dyDescent="0.25">
      <c r="A150" s="10" t="s">
        <v>223</v>
      </c>
      <c r="B150" s="11" t="s">
        <v>224</v>
      </c>
      <c r="C150" s="52"/>
      <c r="D150" s="49"/>
      <c r="E150" s="47"/>
      <c r="F150" s="50"/>
      <c r="G150" s="42">
        <f t="shared" si="13"/>
        <v>0</v>
      </c>
      <c r="H150" s="64"/>
      <c r="I150" s="64"/>
      <c r="J150" s="15"/>
      <c r="K150" s="15"/>
    </row>
    <row r="151" spans="1:11" ht="58.5" hidden="1" customHeight="1" x14ac:dyDescent="0.25">
      <c r="A151" s="10" t="s">
        <v>225</v>
      </c>
      <c r="B151" s="11" t="s">
        <v>226</v>
      </c>
      <c r="C151" s="52">
        <f>C152</f>
        <v>0</v>
      </c>
      <c r="D151" s="49"/>
      <c r="E151" s="47"/>
      <c r="F151" s="50"/>
      <c r="G151" s="42">
        <f t="shared" si="13"/>
        <v>0</v>
      </c>
      <c r="H151" s="12"/>
      <c r="I151" s="12"/>
    </row>
    <row r="152" spans="1:11" ht="32.25" hidden="1" customHeight="1" x14ac:dyDescent="0.25">
      <c r="A152" s="10" t="s">
        <v>227</v>
      </c>
      <c r="B152" s="11" t="s">
        <v>228</v>
      </c>
      <c r="C152" s="52"/>
      <c r="D152" s="49"/>
      <c r="E152" s="47"/>
      <c r="F152" s="50"/>
      <c r="G152" s="42">
        <f t="shared" si="13"/>
        <v>0</v>
      </c>
      <c r="H152" s="12"/>
      <c r="I152" s="12"/>
    </row>
    <row r="153" spans="1:11" ht="27" hidden="1" customHeight="1" x14ac:dyDescent="0.25">
      <c r="A153" s="10" t="s">
        <v>229</v>
      </c>
      <c r="B153" s="11" t="s">
        <v>230</v>
      </c>
      <c r="C153" s="52">
        <f>C154</f>
        <v>0</v>
      </c>
      <c r="D153" s="49"/>
      <c r="E153" s="47"/>
      <c r="F153" s="50"/>
      <c r="G153" s="42">
        <f t="shared" si="13"/>
        <v>0</v>
      </c>
      <c r="H153" s="12"/>
      <c r="I153" s="12"/>
    </row>
    <row r="154" spans="1:11" ht="26.25" hidden="1" customHeight="1" x14ac:dyDescent="0.25">
      <c r="A154" s="10" t="s">
        <v>231</v>
      </c>
      <c r="B154" s="11" t="s">
        <v>232</v>
      </c>
      <c r="C154" s="52"/>
      <c r="D154" s="49"/>
      <c r="E154" s="47"/>
      <c r="F154" s="50"/>
      <c r="G154" s="42">
        <f t="shared" si="13"/>
        <v>0</v>
      </c>
      <c r="H154" s="12"/>
      <c r="I154" s="12"/>
    </row>
    <row r="155" spans="1:11" ht="47.25" x14ac:dyDescent="0.25">
      <c r="A155" s="10" t="s">
        <v>233</v>
      </c>
      <c r="B155" s="11" t="s">
        <v>234</v>
      </c>
      <c r="C155" s="52">
        <f>C156</f>
        <v>173092.99999999997</v>
      </c>
      <c r="D155" s="49">
        <f>D156</f>
        <v>-617.9</v>
      </c>
      <c r="E155" s="47">
        <f>E156</f>
        <v>172475.09999999998</v>
      </c>
      <c r="F155" s="50">
        <f>F156</f>
        <v>11422.5</v>
      </c>
      <c r="G155" s="42">
        <f t="shared" si="13"/>
        <v>183897.59999999998</v>
      </c>
      <c r="H155" s="36">
        <f>H156</f>
        <v>16057.490699999998</v>
      </c>
      <c r="I155" s="36">
        <f t="shared" ref="I155:I188" si="22">G155+H155</f>
        <v>199955.09069999997</v>
      </c>
    </row>
    <row r="156" spans="1:11" ht="47.25" x14ac:dyDescent="0.25">
      <c r="A156" s="10" t="s">
        <v>235</v>
      </c>
      <c r="B156" s="11" t="s">
        <v>236</v>
      </c>
      <c r="C156" s="52">
        <f>C157+C158+C159+C160+C161+C162+C163+C164+C165+C166+C167+C168+C169</f>
        <v>173092.99999999997</v>
      </c>
      <c r="D156" s="49">
        <f>D157+D158+D159+D160+D161+D162+D163+D164+D165+D166+D167+D168+D169</f>
        <v>-617.9</v>
      </c>
      <c r="E156" s="47">
        <f>C156+D156</f>
        <v>172475.09999999998</v>
      </c>
      <c r="F156" s="50">
        <f>F157+F158+F159+F160+F161+F162+F163+F164+F165+F166+F167+F168+F169</f>
        <v>11422.5</v>
      </c>
      <c r="G156" s="42">
        <f t="shared" si="13"/>
        <v>183897.59999999998</v>
      </c>
      <c r="H156" s="36">
        <f>H158+H161+H162+H163+H165+H160</f>
        <v>16057.490699999998</v>
      </c>
      <c r="I156" s="36">
        <f t="shared" si="22"/>
        <v>199955.09069999997</v>
      </c>
    </row>
    <row r="157" spans="1:11" s="19" customFormat="1" ht="95.25" customHeight="1" x14ac:dyDescent="0.25">
      <c r="A157" s="16"/>
      <c r="B157" s="21" t="s">
        <v>237</v>
      </c>
      <c r="C157" s="59">
        <v>5863</v>
      </c>
      <c r="D157" s="49"/>
      <c r="E157" s="47">
        <f t="shared" ref="E157:E169" si="23">C157+D157</f>
        <v>5863</v>
      </c>
      <c r="F157" s="60"/>
      <c r="G157" s="42">
        <f t="shared" si="13"/>
        <v>5863</v>
      </c>
      <c r="H157" s="44"/>
      <c r="I157" s="36">
        <f t="shared" si="22"/>
        <v>5863</v>
      </c>
    </row>
    <row r="158" spans="1:11" s="19" customFormat="1" ht="105" x14ac:dyDescent="0.25">
      <c r="A158" s="16" t="s">
        <v>308</v>
      </c>
      <c r="B158" s="20" t="s">
        <v>238</v>
      </c>
      <c r="C158" s="59">
        <v>99.5</v>
      </c>
      <c r="D158" s="49"/>
      <c r="E158" s="47">
        <f t="shared" si="23"/>
        <v>99.5</v>
      </c>
      <c r="F158" s="60"/>
      <c r="G158" s="42">
        <f t="shared" si="13"/>
        <v>99.5</v>
      </c>
      <c r="H158" s="44">
        <v>216.03299999999999</v>
      </c>
      <c r="I158" s="36">
        <f t="shared" si="22"/>
        <v>315.53300000000002</v>
      </c>
    </row>
    <row r="159" spans="1:11" s="19" customFormat="1" ht="90" x14ac:dyDescent="0.25">
      <c r="A159" s="16" t="s">
        <v>304</v>
      </c>
      <c r="B159" s="21" t="s">
        <v>239</v>
      </c>
      <c r="C159" s="59">
        <v>0.3</v>
      </c>
      <c r="D159" s="49"/>
      <c r="E159" s="47">
        <f t="shared" si="23"/>
        <v>0.3</v>
      </c>
      <c r="F159" s="60"/>
      <c r="G159" s="42">
        <f t="shared" si="13"/>
        <v>0.3</v>
      </c>
      <c r="H159" s="44"/>
      <c r="I159" s="36">
        <f t="shared" si="22"/>
        <v>0.3</v>
      </c>
    </row>
    <row r="160" spans="1:11" s="19" customFormat="1" ht="75" x14ac:dyDescent="0.25">
      <c r="A160" s="16" t="s">
        <v>306</v>
      </c>
      <c r="B160" s="20" t="s">
        <v>240</v>
      </c>
      <c r="C160" s="59">
        <v>1426.1</v>
      </c>
      <c r="D160" s="49"/>
      <c r="E160" s="47">
        <f t="shared" si="23"/>
        <v>1426.1</v>
      </c>
      <c r="F160" s="60"/>
      <c r="G160" s="42">
        <f t="shared" si="13"/>
        <v>1426.1</v>
      </c>
      <c r="H160" s="44">
        <v>44.157699999999998</v>
      </c>
      <c r="I160" s="36">
        <f t="shared" si="22"/>
        <v>1470.2576999999999</v>
      </c>
    </row>
    <row r="161" spans="1:9" s="19" customFormat="1" ht="167.25" customHeight="1" x14ac:dyDescent="0.25">
      <c r="A161" s="16" t="s">
        <v>299</v>
      </c>
      <c r="B161" s="21" t="s">
        <v>241</v>
      </c>
      <c r="C161" s="59">
        <f>147130.9+16233.7</f>
        <v>163364.6</v>
      </c>
      <c r="D161" s="49">
        <v>-617.9</v>
      </c>
      <c r="E161" s="47">
        <f t="shared" si="23"/>
        <v>162746.70000000001</v>
      </c>
      <c r="F161" s="60">
        <v>11422.5</v>
      </c>
      <c r="G161" s="42">
        <f t="shared" si="13"/>
        <v>174169.2</v>
      </c>
      <c r="H161" s="44">
        <v>15607.8</v>
      </c>
      <c r="I161" s="36">
        <f t="shared" si="22"/>
        <v>189777</v>
      </c>
    </row>
    <row r="162" spans="1:9" s="19" customFormat="1" ht="51" customHeight="1" x14ac:dyDescent="0.25">
      <c r="A162" s="16" t="s">
        <v>307</v>
      </c>
      <c r="B162" s="20" t="s">
        <v>242</v>
      </c>
      <c r="C162" s="59">
        <v>628.79999999999995</v>
      </c>
      <c r="D162" s="49"/>
      <c r="E162" s="47">
        <f t="shared" si="23"/>
        <v>628.79999999999995</v>
      </c>
      <c r="F162" s="60"/>
      <c r="G162" s="42">
        <f t="shared" si="13"/>
        <v>628.79999999999995</v>
      </c>
      <c r="H162" s="44">
        <v>81.2</v>
      </c>
      <c r="I162" s="36">
        <f t="shared" si="22"/>
        <v>710</v>
      </c>
    </row>
    <row r="163" spans="1:9" s="19" customFormat="1" ht="75" x14ac:dyDescent="0.25">
      <c r="A163" s="16" t="s">
        <v>298</v>
      </c>
      <c r="B163" s="21" t="s">
        <v>243</v>
      </c>
      <c r="C163" s="59">
        <f>786.6+12.5</f>
        <v>799.1</v>
      </c>
      <c r="D163" s="49"/>
      <c r="E163" s="47">
        <f t="shared" si="23"/>
        <v>799.1</v>
      </c>
      <c r="F163" s="60"/>
      <c r="G163" s="42">
        <f t="shared" si="13"/>
        <v>799.1</v>
      </c>
      <c r="H163" s="44">
        <v>83</v>
      </c>
      <c r="I163" s="36">
        <f t="shared" si="22"/>
        <v>882.1</v>
      </c>
    </row>
    <row r="164" spans="1:9" s="19" customFormat="1" ht="75" x14ac:dyDescent="0.25">
      <c r="A164" s="16" t="s">
        <v>302</v>
      </c>
      <c r="B164" s="21" t="s">
        <v>244</v>
      </c>
      <c r="C164" s="59">
        <v>51.6</v>
      </c>
      <c r="D164" s="49"/>
      <c r="E164" s="47">
        <f t="shared" si="23"/>
        <v>51.6</v>
      </c>
      <c r="F164" s="60"/>
      <c r="G164" s="42">
        <f t="shared" si="13"/>
        <v>51.6</v>
      </c>
      <c r="H164" s="44"/>
      <c r="I164" s="36">
        <f t="shared" si="22"/>
        <v>51.6</v>
      </c>
    </row>
    <row r="165" spans="1:9" s="19" customFormat="1" ht="90" x14ac:dyDescent="0.25">
      <c r="A165" s="16" t="s">
        <v>303</v>
      </c>
      <c r="B165" s="21" t="s">
        <v>245</v>
      </c>
      <c r="C165" s="59">
        <v>185.9</v>
      </c>
      <c r="D165" s="49"/>
      <c r="E165" s="47">
        <f t="shared" si="23"/>
        <v>185.9</v>
      </c>
      <c r="F165" s="60"/>
      <c r="G165" s="42">
        <f t="shared" si="13"/>
        <v>185.9</v>
      </c>
      <c r="H165" s="44">
        <v>25.3</v>
      </c>
      <c r="I165" s="36">
        <f t="shared" si="22"/>
        <v>211.20000000000002</v>
      </c>
    </row>
    <row r="166" spans="1:9" s="19" customFormat="1" ht="60" x14ac:dyDescent="0.25">
      <c r="A166" s="16" t="s">
        <v>301</v>
      </c>
      <c r="B166" s="21" t="s">
        <v>337</v>
      </c>
      <c r="C166" s="59">
        <v>403.9</v>
      </c>
      <c r="D166" s="49"/>
      <c r="E166" s="47">
        <f t="shared" si="23"/>
        <v>403.9</v>
      </c>
      <c r="F166" s="60"/>
      <c r="G166" s="42">
        <f t="shared" si="13"/>
        <v>403.9</v>
      </c>
      <c r="H166" s="44"/>
      <c r="I166" s="36">
        <f t="shared" si="22"/>
        <v>403.9</v>
      </c>
    </row>
    <row r="167" spans="1:9" s="19" customFormat="1" ht="150" x14ac:dyDescent="0.25">
      <c r="A167" s="16" t="s">
        <v>300</v>
      </c>
      <c r="B167" s="21" t="s">
        <v>338</v>
      </c>
      <c r="C167" s="59">
        <v>191.8</v>
      </c>
      <c r="D167" s="49"/>
      <c r="E167" s="47">
        <f t="shared" si="23"/>
        <v>191.8</v>
      </c>
      <c r="F167" s="60"/>
      <c r="G167" s="42">
        <f t="shared" si="13"/>
        <v>191.8</v>
      </c>
      <c r="H167" s="44"/>
      <c r="I167" s="36">
        <f t="shared" si="22"/>
        <v>191.8</v>
      </c>
    </row>
    <row r="168" spans="1:9" s="19" customFormat="1" ht="60" x14ac:dyDescent="0.25">
      <c r="A168" s="16" t="s">
        <v>309</v>
      </c>
      <c r="B168" s="21" t="s">
        <v>246</v>
      </c>
      <c r="C168" s="59">
        <v>0.1</v>
      </c>
      <c r="D168" s="49"/>
      <c r="E168" s="47">
        <f t="shared" si="23"/>
        <v>0.1</v>
      </c>
      <c r="F168" s="60"/>
      <c r="G168" s="42">
        <f t="shared" si="13"/>
        <v>0.1</v>
      </c>
      <c r="H168" s="44"/>
      <c r="I168" s="36">
        <f t="shared" si="22"/>
        <v>0.1</v>
      </c>
    </row>
    <row r="169" spans="1:9" s="19" customFormat="1" ht="90" x14ac:dyDescent="0.25">
      <c r="A169" s="10" t="s">
        <v>305</v>
      </c>
      <c r="B169" s="21" t="s">
        <v>247</v>
      </c>
      <c r="C169" s="59">
        <v>78.3</v>
      </c>
      <c r="D169" s="49"/>
      <c r="E169" s="47">
        <f t="shared" si="23"/>
        <v>78.3</v>
      </c>
      <c r="F169" s="60"/>
      <c r="G169" s="42">
        <f t="shared" ref="G169:G188" si="24">E169+F169</f>
        <v>78.3</v>
      </c>
      <c r="H169" s="44"/>
      <c r="I169" s="36">
        <f t="shared" si="22"/>
        <v>78.3</v>
      </c>
    </row>
    <row r="170" spans="1:9" s="25" customFormat="1" ht="107.25" customHeight="1" x14ac:dyDescent="0.25">
      <c r="A170" s="28" t="s">
        <v>248</v>
      </c>
      <c r="B170" s="11" t="s">
        <v>339</v>
      </c>
      <c r="C170" s="61">
        <f>C171</f>
        <v>5368.4</v>
      </c>
      <c r="D170" s="49"/>
      <c r="E170" s="47">
        <f t="shared" ref="E170:E179" si="25">C170+D170</f>
        <v>5368.4</v>
      </c>
      <c r="F170" s="50">
        <f>F171</f>
        <v>0</v>
      </c>
      <c r="G170" s="42">
        <f t="shared" si="24"/>
        <v>5368.4</v>
      </c>
      <c r="H170" s="36"/>
      <c r="I170" s="36">
        <f t="shared" si="22"/>
        <v>5368.4</v>
      </c>
    </row>
    <row r="171" spans="1:9" ht="124.5" customHeight="1" x14ac:dyDescent="0.25">
      <c r="A171" s="10" t="s">
        <v>249</v>
      </c>
      <c r="B171" s="11" t="s">
        <v>340</v>
      </c>
      <c r="C171" s="52">
        <v>5368.4</v>
      </c>
      <c r="D171" s="49"/>
      <c r="E171" s="47">
        <f t="shared" si="25"/>
        <v>5368.4</v>
      </c>
      <c r="F171" s="50"/>
      <c r="G171" s="42">
        <f t="shared" si="24"/>
        <v>5368.4</v>
      </c>
      <c r="H171" s="36"/>
      <c r="I171" s="36">
        <f t="shared" si="22"/>
        <v>5368.4</v>
      </c>
    </row>
    <row r="172" spans="1:9" ht="47.25" x14ac:dyDescent="0.25">
      <c r="A172" s="10" t="s">
        <v>250</v>
      </c>
      <c r="B172" s="11" t="s">
        <v>270</v>
      </c>
      <c r="C172" s="52">
        <f>C173</f>
        <v>514.4</v>
      </c>
      <c r="D172" s="49"/>
      <c r="E172" s="47">
        <f t="shared" si="25"/>
        <v>514.4</v>
      </c>
      <c r="F172" s="50">
        <f>F173</f>
        <v>0</v>
      </c>
      <c r="G172" s="42">
        <f t="shared" si="24"/>
        <v>514.4</v>
      </c>
      <c r="H172" s="36">
        <v>312</v>
      </c>
      <c r="I172" s="36">
        <f t="shared" si="22"/>
        <v>826.4</v>
      </c>
    </row>
    <row r="173" spans="1:9" ht="56.25" customHeight="1" x14ac:dyDescent="0.25">
      <c r="A173" s="10" t="s">
        <v>251</v>
      </c>
      <c r="B173" s="11" t="s">
        <v>271</v>
      </c>
      <c r="C173" s="52">
        <v>514.4</v>
      </c>
      <c r="D173" s="49"/>
      <c r="E173" s="47">
        <f t="shared" si="25"/>
        <v>514.4</v>
      </c>
      <c r="F173" s="50"/>
      <c r="G173" s="42">
        <f t="shared" si="24"/>
        <v>514.4</v>
      </c>
      <c r="H173" s="36">
        <v>312</v>
      </c>
      <c r="I173" s="36">
        <f t="shared" si="22"/>
        <v>826.4</v>
      </c>
    </row>
    <row r="174" spans="1:9" ht="63.75" customHeight="1" x14ac:dyDescent="0.25">
      <c r="A174" s="10" t="s">
        <v>281</v>
      </c>
      <c r="B174" s="11" t="s">
        <v>280</v>
      </c>
      <c r="C174" s="52">
        <f>C175</f>
        <v>113.2</v>
      </c>
      <c r="D174" s="49">
        <f>D175</f>
        <v>0</v>
      </c>
      <c r="E174" s="47">
        <f t="shared" si="25"/>
        <v>113.2</v>
      </c>
      <c r="F174" s="50">
        <f>F175</f>
        <v>0</v>
      </c>
      <c r="G174" s="42">
        <f t="shared" si="24"/>
        <v>113.2</v>
      </c>
      <c r="H174" s="36"/>
      <c r="I174" s="36">
        <f t="shared" si="22"/>
        <v>113.2</v>
      </c>
    </row>
    <row r="175" spans="1:9" ht="80.25" customHeight="1" x14ac:dyDescent="0.25">
      <c r="A175" s="10" t="s">
        <v>282</v>
      </c>
      <c r="B175" s="11" t="s">
        <v>283</v>
      </c>
      <c r="C175" s="52">
        <v>113.2</v>
      </c>
      <c r="D175" s="49"/>
      <c r="E175" s="47">
        <f t="shared" si="25"/>
        <v>113.2</v>
      </c>
      <c r="F175" s="50"/>
      <c r="G175" s="42">
        <f t="shared" si="24"/>
        <v>113.2</v>
      </c>
      <c r="H175" s="36"/>
      <c r="I175" s="36">
        <f t="shared" si="22"/>
        <v>113.2</v>
      </c>
    </row>
    <row r="176" spans="1:9" ht="57" customHeight="1" x14ac:dyDescent="0.25">
      <c r="A176" s="10" t="s">
        <v>253</v>
      </c>
      <c r="B176" s="11" t="s">
        <v>252</v>
      </c>
      <c r="C176" s="52"/>
      <c r="D176" s="49">
        <f>D177</f>
        <v>609.21</v>
      </c>
      <c r="E176" s="47">
        <f t="shared" si="25"/>
        <v>609.21</v>
      </c>
      <c r="F176" s="50">
        <f>F177</f>
        <v>0</v>
      </c>
      <c r="G176" s="42">
        <f t="shared" si="24"/>
        <v>609.21</v>
      </c>
      <c r="H176" s="36"/>
      <c r="I176" s="36">
        <f t="shared" si="22"/>
        <v>609.21</v>
      </c>
    </row>
    <row r="177" spans="1:9" ht="94.5" x14ac:dyDescent="0.25">
      <c r="A177" s="10" t="s">
        <v>255</v>
      </c>
      <c r="B177" s="11" t="s">
        <v>254</v>
      </c>
      <c r="C177" s="52"/>
      <c r="D177" s="49">
        <v>609.21</v>
      </c>
      <c r="E177" s="47">
        <f t="shared" si="25"/>
        <v>609.21</v>
      </c>
      <c r="F177" s="50"/>
      <c r="G177" s="42">
        <f t="shared" si="24"/>
        <v>609.21</v>
      </c>
      <c r="H177" s="36"/>
      <c r="I177" s="36">
        <f t="shared" si="22"/>
        <v>609.21</v>
      </c>
    </row>
    <row r="178" spans="1:9" ht="78.75" x14ac:dyDescent="0.25">
      <c r="A178" s="10" t="s">
        <v>352</v>
      </c>
      <c r="B178" s="11" t="s">
        <v>353</v>
      </c>
      <c r="C178" s="52"/>
      <c r="D178" s="49"/>
      <c r="E178" s="47"/>
      <c r="F178" s="50"/>
      <c r="G178" s="42"/>
      <c r="H178" s="36">
        <v>609.21</v>
      </c>
      <c r="I178" s="36">
        <f t="shared" si="22"/>
        <v>609.21</v>
      </c>
    </row>
    <row r="179" spans="1:9" x14ac:dyDescent="0.25">
      <c r="A179" s="10" t="s">
        <v>256</v>
      </c>
      <c r="B179" s="11" t="s">
        <v>257</v>
      </c>
      <c r="C179" s="52">
        <f>C180</f>
        <v>90</v>
      </c>
      <c r="D179" s="49">
        <f>D180</f>
        <v>0</v>
      </c>
      <c r="E179" s="47">
        <f t="shared" si="25"/>
        <v>90</v>
      </c>
      <c r="F179" s="50">
        <f>F180+F181+F182+F183</f>
        <v>3596.16</v>
      </c>
      <c r="G179" s="42">
        <f t="shared" si="24"/>
        <v>3686.16</v>
      </c>
      <c r="H179" s="36"/>
      <c r="I179" s="36">
        <f t="shared" si="22"/>
        <v>3686.16</v>
      </c>
    </row>
    <row r="180" spans="1:9" ht="63" x14ac:dyDescent="0.25">
      <c r="A180" s="22" t="s">
        <v>259</v>
      </c>
      <c r="B180" s="11" t="s">
        <v>258</v>
      </c>
      <c r="C180" s="52">
        <f>C181</f>
        <v>90</v>
      </c>
      <c r="D180" s="49">
        <f>D181</f>
        <v>0</v>
      </c>
      <c r="E180" s="47">
        <f t="shared" ref="E180:E181" si="26">C180+D180</f>
        <v>90</v>
      </c>
      <c r="F180" s="50">
        <f>F181</f>
        <v>0</v>
      </c>
      <c r="G180" s="42">
        <f t="shared" si="24"/>
        <v>90</v>
      </c>
      <c r="H180" s="36"/>
      <c r="I180" s="36">
        <f t="shared" si="22"/>
        <v>90</v>
      </c>
    </row>
    <row r="181" spans="1:9" ht="78.75" x14ac:dyDescent="0.25">
      <c r="A181" s="22" t="s">
        <v>260</v>
      </c>
      <c r="B181" s="23" t="s">
        <v>261</v>
      </c>
      <c r="C181" s="52">
        <v>90</v>
      </c>
      <c r="D181" s="49"/>
      <c r="E181" s="47">
        <f t="shared" si="26"/>
        <v>90</v>
      </c>
      <c r="F181" s="50"/>
      <c r="G181" s="42">
        <f t="shared" si="24"/>
        <v>90</v>
      </c>
      <c r="H181" s="36"/>
      <c r="I181" s="36">
        <f t="shared" si="22"/>
        <v>90</v>
      </c>
    </row>
    <row r="182" spans="1:9" ht="47.25" x14ac:dyDescent="0.25">
      <c r="A182" s="22" t="s">
        <v>330</v>
      </c>
      <c r="B182" s="23" t="s">
        <v>331</v>
      </c>
      <c r="C182" s="52"/>
      <c r="D182" s="49"/>
      <c r="E182" s="47"/>
      <c r="F182" s="50">
        <v>2269.6</v>
      </c>
      <c r="G182" s="42">
        <v>2269.6</v>
      </c>
      <c r="H182" s="36"/>
      <c r="I182" s="36">
        <f t="shared" si="22"/>
        <v>2269.6</v>
      </c>
    </row>
    <row r="183" spans="1:9" ht="94.5" x14ac:dyDescent="0.25">
      <c r="A183" s="22" t="s">
        <v>333</v>
      </c>
      <c r="B183" s="23" t="s">
        <v>341</v>
      </c>
      <c r="C183" s="52"/>
      <c r="D183" s="49"/>
      <c r="E183" s="47"/>
      <c r="F183" s="50">
        <v>1326.56</v>
      </c>
      <c r="G183" s="42">
        <v>1326.56</v>
      </c>
      <c r="H183" s="36"/>
      <c r="I183" s="36">
        <f t="shared" si="22"/>
        <v>1326.56</v>
      </c>
    </row>
    <row r="184" spans="1:9" ht="47.25" x14ac:dyDescent="0.25">
      <c r="A184" s="22" t="s">
        <v>320</v>
      </c>
      <c r="B184" s="23" t="s">
        <v>319</v>
      </c>
      <c r="C184" s="52"/>
      <c r="D184" s="62">
        <f>D185</f>
        <v>537.55565000000001</v>
      </c>
      <c r="E184" s="47">
        <f>E185</f>
        <v>537.55565000000001</v>
      </c>
      <c r="F184" s="50">
        <v>1500</v>
      </c>
      <c r="G184" s="42">
        <f t="shared" si="24"/>
        <v>2037.55565</v>
      </c>
      <c r="H184" s="36"/>
      <c r="I184" s="36">
        <f t="shared" si="22"/>
        <v>2037.55565</v>
      </c>
    </row>
    <row r="185" spans="1:9" ht="47.25" x14ac:dyDescent="0.25">
      <c r="A185" s="22" t="s">
        <v>323</v>
      </c>
      <c r="B185" s="23" t="s">
        <v>342</v>
      </c>
      <c r="C185" s="52"/>
      <c r="D185" s="51">
        <v>537.55565000000001</v>
      </c>
      <c r="E185" s="47">
        <f>D185</f>
        <v>537.55565000000001</v>
      </c>
      <c r="F185" s="50"/>
      <c r="G185" s="42">
        <f t="shared" si="24"/>
        <v>537.55565000000001</v>
      </c>
      <c r="H185" s="36"/>
      <c r="I185" s="36">
        <f t="shared" si="22"/>
        <v>537.55565000000001</v>
      </c>
    </row>
    <row r="186" spans="1:9" s="41" customFormat="1" ht="63" x14ac:dyDescent="0.25">
      <c r="A186" s="10" t="s">
        <v>327</v>
      </c>
      <c r="B186" s="11" t="s">
        <v>328</v>
      </c>
      <c r="C186" s="49"/>
      <c r="D186" s="50"/>
      <c r="E186" s="53"/>
      <c r="F186" s="50">
        <v>1500</v>
      </c>
      <c r="G186" s="42">
        <v>1500</v>
      </c>
      <c r="H186" s="39"/>
      <c r="I186" s="36">
        <f t="shared" si="22"/>
        <v>1500</v>
      </c>
    </row>
    <row r="187" spans="1:9" ht="63" x14ac:dyDescent="0.25">
      <c r="A187" s="22" t="s">
        <v>285</v>
      </c>
      <c r="B187" s="11" t="s">
        <v>262</v>
      </c>
      <c r="C187" s="63">
        <f>C188</f>
        <v>0</v>
      </c>
      <c r="D187" s="49">
        <f>D188</f>
        <v>-1924.90041</v>
      </c>
      <c r="E187" s="47">
        <f>C187+D187</f>
        <v>-1924.90041</v>
      </c>
      <c r="F187" s="50">
        <f>F188</f>
        <v>0</v>
      </c>
      <c r="G187" s="42">
        <f t="shared" si="24"/>
        <v>-1924.90041</v>
      </c>
      <c r="H187" s="36"/>
      <c r="I187" s="36">
        <f t="shared" si="22"/>
        <v>-1924.90041</v>
      </c>
    </row>
    <row r="188" spans="1:9" ht="63" x14ac:dyDescent="0.25">
      <c r="A188" s="22" t="s">
        <v>284</v>
      </c>
      <c r="B188" s="11" t="s">
        <v>263</v>
      </c>
      <c r="C188" s="63"/>
      <c r="D188" s="49">
        <v>-1924.90041</v>
      </c>
      <c r="E188" s="47">
        <f>C188+D188</f>
        <v>-1924.90041</v>
      </c>
      <c r="F188" s="50"/>
      <c r="G188" s="42">
        <f t="shared" si="24"/>
        <v>-1924.90041</v>
      </c>
      <c r="H188" s="36"/>
      <c r="I188" s="36">
        <f t="shared" si="22"/>
        <v>-1924.90041</v>
      </c>
    </row>
  </sheetData>
  <mergeCells count="2">
    <mergeCell ref="A3:C4"/>
    <mergeCell ref="E2:I2"/>
  </mergeCells>
  <pageMargins left="1.1811023622047245" right="0.31496062992125984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9" sqref="B19"/>
    </sheetView>
  </sheetViews>
  <sheetFormatPr defaultRowHeight="15" x14ac:dyDescent="0.25"/>
  <sheetData>
    <row r="1" spans="1:1" x14ac:dyDescent="0.25">
      <c r="A1">
        <v>1326562</v>
      </c>
    </row>
    <row r="2" spans="1:1" x14ac:dyDescent="0.25">
      <c r="A2">
        <v>200000</v>
      </c>
    </row>
    <row r="3" spans="1:1" x14ac:dyDescent="0.25">
      <c r="A3">
        <v>36000</v>
      </c>
    </row>
    <row r="4" spans="1:1" x14ac:dyDescent="0.25">
      <c r="A4">
        <v>387234</v>
      </c>
    </row>
    <row r="5" spans="1:1" x14ac:dyDescent="0.25">
      <c r="A5">
        <v>2269600</v>
      </c>
    </row>
    <row r="6" spans="1:1" x14ac:dyDescent="0.25">
      <c r="A6">
        <v>556300</v>
      </c>
    </row>
    <row r="7" spans="1:1" x14ac:dyDescent="0.25">
      <c r="A7">
        <v>2660500</v>
      </c>
    </row>
    <row r="8" spans="1:1" x14ac:dyDescent="0.25">
      <c r="A8">
        <v>2513800</v>
      </c>
    </row>
    <row r="9" spans="1:1" x14ac:dyDescent="0.25">
      <c r="A9">
        <v>30269400</v>
      </c>
    </row>
    <row r="10" spans="1:1" x14ac:dyDescent="0.25">
      <c r="A10">
        <v>2490100</v>
      </c>
    </row>
    <row r="11" spans="1:1" x14ac:dyDescent="0.25">
      <c r="A11">
        <v>1500000</v>
      </c>
    </row>
    <row r="12" spans="1:1" x14ac:dyDescent="0.25">
      <c r="A12">
        <v>2490100</v>
      </c>
    </row>
    <row r="13" spans="1:1" x14ac:dyDescent="0.25">
      <c r="A13">
        <v>556300</v>
      </c>
    </row>
    <row r="14" spans="1:1" x14ac:dyDescent="0.25">
      <c r="A14">
        <v>15000000</v>
      </c>
    </row>
    <row r="15" spans="1:1" x14ac:dyDescent="0.25">
      <c r="A15">
        <v>3450000</v>
      </c>
    </row>
    <row r="16" spans="1:1" x14ac:dyDescent="0.25">
      <c r="A16">
        <v>354500</v>
      </c>
    </row>
    <row r="17" spans="1:5" x14ac:dyDescent="0.25">
      <c r="A17">
        <v>6248200</v>
      </c>
    </row>
    <row r="18" spans="1:5" x14ac:dyDescent="0.25">
      <c r="A18">
        <v>437000</v>
      </c>
      <c r="B18">
        <f>A18+A17+A16+A15+A14+A13+A12++A10</f>
        <v>31026200</v>
      </c>
      <c r="C18">
        <f>B18+A11+A1+B19+C19-537556</f>
        <v>35650206</v>
      </c>
    </row>
    <row r="19" spans="1:5" x14ac:dyDescent="0.25">
      <c r="A19">
        <f>SUM(A1:A18)</f>
        <v>72745596</v>
      </c>
      <c r="B19">
        <v>1835000</v>
      </c>
      <c r="C19">
        <v>500000</v>
      </c>
      <c r="E19">
        <f>C19+B19+A19</f>
        <v>75080596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</vt:lpstr>
      <vt:lpstr>Лист1</vt:lpstr>
      <vt:lpstr>'6'!Заголовки_для_печати</vt:lpstr>
      <vt:lpstr>'6'!Область_печати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2018-10-31T03:39:51Z</cp:lastPrinted>
  <dcterms:created xsi:type="dcterms:W3CDTF">2017-10-31T03:23:39Z</dcterms:created>
  <dcterms:modified xsi:type="dcterms:W3CDTF">2018-10-31T04:14:55Z</dcterms:modified>
</cp:coreProperties>
</file>